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arme\OneDrive\Documentos\OneDrive\Imágenes\Escritorio\"/>
    </mc:Choice>
  </mc:AlternateContent>
  <bookViews>
    <workbookView xWindow="0" yWindow="0" windowWidth="20400" windowHeight="7005" tabRatio="810" firstSheet="1" activeTab="1"/>
  </bookViews>
  <sheets>
    <sheet name="remodelación matadero" sheetId="23" state="hidden" r:id="rId1"/>
    <sheet name="LISTA D PART. CASA NEGRO CANE" sheetId="30" r:id="rId2"/>
  </sheets>
  <definedNames>
    <definedName name="_xlnm.Print_Area" localSheetId="1">'LISTA D PART. CASA NEGRO CANE'!$A$1:$G$102</definedName>
    <definedName name="_xlnm.Print_Area" localSheetId="0">'remodelación matadero'!$A$1:$G$75</definedName>
    <definedName name="_xlnm.Print_Titles" localSheetId="1">'LISTA D PART. CASA NEGRO CANE'!$1:$8</definedName>
    <definedName name="_xlnm.Print_Titles" localSheetId="0">'remodelación matadero'!$5:$7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9" i="30" l="1"/>
  <c r="F61" i="30"/>
  <c r="F60" i="30"/>
  <c r="F59" i="30"/>
  <c r="F58" i="30"/>
  <c r="F57" i="30"/>
  <c r="F53" i="30"/>
  <c r="F52" i="30"/>
  <c r="F51" i="30"/>
  <c r="F47" i="30"/>
  <c r="E42" i="30"/>
  <c r="F41" i="30"/>
  <c r="F37" i="30"/>
  <c r="C35" i="30"/>
  <c r="C32" i="30"/>
  <c r="A32" i="30"/>
  <c r="C28" i="30"/>
  <c r="C27" i="30"/>
  <c r="E26" i="30"/>
  <c r="D26" i="30"/>
  <c r="C26" i="30"/>
  <c r="C25" i="30"/>
  <c r="E19" i="30"/>
  <c r="C19" i="30"/>
  <c r="F18" i="30"/>
  <c r="F15" i="30"/>
  <c r="F14" i="30"/>
  <c r="F13" i="30"/>
  <c r="G7" i="30"/>
  <c r="C36" i="30" l="1"/>
  <c r="F35" i="30"/>
  <c r="F32" i="30"/>
  <c r="G33" i="30" s="1"/>
  <c r="F28" i="30"/>
  <c r="F27" i="30"/>
  <c r="F26" i="30"/>
  <c r="F25" i="30"/>
  <c r="G29" i="30" s="1"/>
  <c r="E20" i="30"/>
  <c r="F20" i="30" s="1"/>
  <c r="F19" i="30"/>
  <c r="G16" i="30"/>
  <c r="G70" i="30"/>
  <c r="G62" i="30"/>
  <c r="G54" i="30"/>
  <c r="G48" i="30"/>
  <c r="E43" i="30"/>
  <c r="F43" i="30" s="1"/>
  <c r="F42" i="30"/>
  <c r="F36" i="30" l="1"/>
  <c r="G38" i="30" s="1"/>
  <c r="C65" i="30"/>
  <c r="F65" i="30" s="1"/>
  <c r="G66" i="30" s="1"/>
  <c r="G44" i="30"/>
  <c r="G21" i="30"/>
  <c r="G73" i="30" l="1"/>
  <c r="G75" i="30" s="1"/>
  <c r="G77" i="30" s="1"/>
  <c r="G81" i="30" l="1"/>
  <c r="G82" i="30"/>
  <c r="G80" i="30"/>
  <c r="G83" i="30"/>
  <c r="G84" i="30"/>
  <c r="G85" i="30"/>
  <c r="G86" i="30"/>
  <c r="G87" i="30" l="1"/>
  <c r="G89" i="30"/>
  <c r="G91" i="30" s="1"/>
  <c r="F18" i="23" l="1"/>
  <c r="F17" i="23"/>
  <c r="F16" i="23"/>
  <c r="F39" i="23"/>
  <c r="A24" i="23"/>
  <c r="F12" i="23"/>
  <c r="A37" i="23"/>
  <c r="A38" i="23"/>
  <c r="A39" i="23"/>
  <c r="A33" i="23"/>
  <c r="A34" i="23"/>
  <c r="G18" i="23"/>
  <c r="C37" i="23"/>
  <c r="F38" i="23"/>
  <c r="F34" i="23"/>
  <c r="F33" i="23"/>
  <c r="F29" i="23"/>
  <c r="F28" i="23"/>
  <c r="F27" i="23"/>
  <c r="A27" i="23"/>
  <c r="A28" i="23"/>
  <c r="A29" i="23"/>
  <c r="G34" i="23"/>
  <c r="C13" i="23"/>
  <c r="F13" i="23"/>
  <c r="F24" i="23"/>
  <c r="G24" i="23"/>
  <c r="C21" i="23"/>
  <c r="F21" i="23"/>
  <c r="G21" i="23"/>
  <c r="F30" i="23"/>
  <c r="F11" i="23"/>
  <c r="F10" i="23"/>
  <c r="A10" i="23"/>
  <c r="A11" i="23"/>
  <c r="A12" i="23"/>
  <c r="A13" i="23"/>
  <c r="F37" i="23" l="1"/>
  <c r="G39" i="23" s="1"/>
  <c r="G30" i="23"/>
  <c r="G13" i="23"/>
  <c r="G42" i="23" l="1"/>
  <c r="G44" i="23" s="1"/>
  <c r="G46" i="23" s="1"/>
  <c r="G55" i="23" l="1"/>
  <c r="G51" i="23"/>
  <c r="G54" i="23"/>
  <c r="G52" i="23"/>
  <c r="G53" i="23"/>
  <c r="G50" i="23"/>
  <c r="G49" i="23"/>
  <c r="G58" i="23" l="1"/>
  <c r="G61" i="23" s="1"/>
  <c r="G56" i="23"/>
</calcChain>
</file>

<file path=xl/sharedStrings.xml><?xml version="1.0" encoding="utf-8"?>
<sst xmlns="http://schemas.openxmlformats.org/spreadsheetml/2006/main" count="180" uniqueCount="110">
  <si>
    <t>UND</t>
  </si>
  <si>
    <t>M3</t>
  </si>
  <si>
    <t>M2</t>
  </si>
  <si>
    <t>ML</t>
  </si>
  <si>
    <t>PU</t>
  </si>
  <si>
    <t>PA</t>
  </si>
  <si>
    <t>SUBTOTAL</t>
  </si>
  <si>
    <t>NO</t>
  </si>
  <si>
    <t>PARTIDAS</t>
  </si>
  <si>
    <t>CANT.</t>
  </si>
  <si>
    <t>UNIDAD</t>
  </si>
  <si>
    <t>VALOR</t>
  </si>
  <si>
    <t>TRABAJOS PRELIMINARES</t>
  </si>
  <si>
    <t xml:space="preserve">TOTAL GENERAL </t>
  </si>
  <si>
    <t>AYUNTAMIENTO MUNICIPAL LAS YAYAS VIAJAMA, AZUA, R.D.</t>
  </si>
  <si>
    <t>“UNA GESTIÓN CON Y PARA EL PUEBLO”</t>
  </si>
  <si>
    <t>RNC: 4-3-0036897</t>
  </si>
  <si>
    <t>SUB-TOTAL GENERAL EN RD$</t>
  </si>
  <si>
    <t>Supervisión</t>
  </si>
  <si>
    <t xml:space="preserve"> Arq. Luis M. Ramírez </t>
  </si>
  <si>
    <t>Enc. Planemiento Urbano</t>
  </si>
  <si>
    <t xml:space="preserve">Autorizado por: </t>
  </si>
  <si>
    <t xml:space="preserve">                  Alcaldesa</t>
  </si>
  <si>
    <t xml:space="preserve">     Carmen Nelia Ramírez Veloz</t>
  </si>
  <si>
    <t xml:space="preserve">Preparado  por: </t>
  </si>
  <si>
    <t>Bote de escombros producto de las demoliciones</t>
  </si>
  <si>
    <t>GESTIÓN: 2024-2028</t>
  </si>
  <si>
    <t xml:space="preserve">Demolición de fino en techo </t>
  </si>
  <si>
    <t>HORMIGÓN SIMPLE</t>
  </si>
  <si>
    <t>m2</t>
  </si>
  <si>
    <t>PINTURA GENERAL</t>
  </si>
  <si>
    <t>Pintura acrilica en interior y exterior</t>
  </si>
  <si>
    <t>Construcción de acera desde puerta de entrada hasta la puerta principal del edificio, 0.10 m de espesor.</t>
  </si>
  <si>
    <t>Inodoros Sadosa Standard para baño</t>
  </si>
  <si>
    <t>Lavamano taino blanco con llave sencilla en baño</t>
  </si>
  <si>
    <t>Piezas sanitarias en general</t>
  </si>
  <si>
    <t>Reparación del sistema eléctrico completo, que incluye cableado general, suministro e instalación de bombillas, interruptores, tomacorrientes, caja de breaker, demás piezas necesarias y mano de obra.</t>
  </si>
  <si>
    <t>Uds</t>
  </si>
  <si>
    <t>Sum. y colocación de lámparas en exterior (tipo cobra)</t>
  </si>
  <si>
    <t>TRABAJOS EN TECHO</t>
  </si>
  <si>
    <t xml:space="preserve">Fino en techo </t>
  </si>
  <si>
    <t>Zabaleta en techo</t>
  </si>
  <si>
    <t>GASTOS INDIRECTOS</t>
  </si>
  <si>
    <t>Ley 6/86.</t>
  </si>
  <si>
    <t>Imprevistos</t>
  </si>
  <si>
    <t>SUBTOTAL GENERAL GASTOS DIRECTOS</t>
  </si>
  <si>
    <t>SUB-TOTAL GENERAL</t>
  </si>
  <si>
    <t>Construcción de cámara séptica disposición de desechos.</t>
  </si>
  <si>
    <t xml:space="preserve">Demolición de mesetas internas existentes </t>
  </si>
  <si>
    <r>
      <t xml:space="preserve">Drenaje pluvial en techo en tubería </t>
    </r>
    <r>
      <rPr>
        <sz val="10"/>
        <rFont val="Arial"/>
        <family val="2"/>
      </rPr>
      <t>Ø</t>
    </r>
    <r>
      <rPr>
        <sz val="10"/>
        <rFont val="Verdana"/>
        <family val="2"/>
      </rPr>
      <t xml:space="preserve"> 4" en PVC</t>
    </r>
  </si>
  <si>
    <t xml:space="preserve">RECONSTRUCCIÓN INSTALACIONES ELÉCTRICAS </t>
  </si>
  <si>
    <t>RECONSTRUCCIÓN DEL SISTEMA SANITARIO</t>
  </si>
  <si>
    <t>TRABAJOS DE ADECUACIÓN EN ÁREA INTERNA</t>
  </si>
  <si>
    <t xml:space="preserve">Construcción de mesetas internas </t>
  </si>
  <si>
    <t>Colocación tubos en HG para manejo y colgado de la carne</t>
  </si>
  <si>
    <t>Codia</t>
  </si>
  <si>
    <t>ITBIS en base a Dirección Técnica</t>
  </si>
  <si>
    <t>Seguros, póliza y fianza</t>
  </si>
  <si>
    <t>Gastos administrativos</t>
  </si>
  <si>
    <t>Dirección técnica y responsabilidad</t>
  </si>
  <si>
    <t>Transporte de materiales y equipos</t>
  </si>
  <si>
    <t>Adecuación del área de trabajo y limpieza general, que incluye desifección, fumigación y esterilización de todas las áreas del edificio.</t>
  </si>
  <si>
    <t xml:space="preserve">           PRESUPUESTO PARA REMOZAMIENTO DEL MATADERO MUNICIPAL DEL MUNICIPIO DE LAS YAYAS DE VIAJAMA</t>
  </si>
  <si>
    <t>Reparación de puertas en barras metálicas frontal y trasera</t>
  </si>
  <si>
    <t xml:space="preserve"> Ing. Wilkin Yane Beltré De Óleo </t>
  </si>
  <si>
    <t>Supervisor contratado</t>
  </si>
  <si>
    <t>Revisado por:</t>
  </si>
  <si>
    <t>NUEVAS PARTIDAS</t>
  </si>
  <si>
    <t>P.A</t>
  </si>
  <si>
    <t>IMPREVISTOS</t>
  </si>
  <si>
    <t>Limpieza del area interna y externa de la casa a terminar.</t>
  </si>
  <si>
    <t>Bote de escombros producto de la limpieza.</t>
  </si>
  <si>
    <t>HORMIGON ARMADO EN:</t>
  </si>
  <si>
    <t>Muros de 6" para completar mecholes tipo columna existente.</t>
  </si>
  <si>
    <t>Muros de 6" para cierre de huecos divisorios existentes</t>
  </si>
  <si>
    <t>TERMINACIONES DE SUPERFICIE</t>
  </si>
  <si>
    <t>Fraguache en elementos H.A.</t>
  </si>
  <si>
    <t>Empañete de mezcla maestreado en paredes interiores</t>
  </si>
  <si>
    <t>Cantos y mochetas</t>
  </si>
  <si>
    <t>PUERTAS</t>
  </si>
  <si>
    <t>VENTANAS</t>
  </si>
  <si>
    <t>Acondicionamiento, nivelacion y compactado del area interna para vaciado de Piso</t>
  </si>
  <si>
    <t>Ventanas en Aluminio blanco Celosia</t>
  </si>
  <si>
    <t xml:space="preserve">PINTURA </t>
  </si>
  <si>
    <t>Pintura Acrilica interior exterior en paredeS</t>
  </si>
  <si>
    <t>INSTALACIONES SANITARIAS</t>
  </si>
  <si>
    <t>Suministro e Instalacion de Lavamanos taino blanco con llave sencilla en baños de servicio</t>
  </si>
  <si>
    <t>Cámara Séptica 1 cámara</t>
  </si>
  <si>
    <t xml:space="preserve">Suministro e Instalacion de Inodoros Sadosa Standard para baño prinicipal, Inc. Tuberias </t>
  </si>
  <si>
    <t>INSTALACIONES ELECTRICAS</t>
  </si>
  <si>
    <t>Luces cenitales</t>
  </si>
  <si>
    <t>Interruptores sencillos</t>
  </si>
  <si>
    <t>Tomacorrientes doble 110v</t>
  </si>
  <si>
    <t>Alimentación eléctrica general</t>
  </si>
  <si>
    <t>Paneles de breakers 4 circuitos</t>
  </si>
  <si>
    <t>LIMPIEZA GENERAL</t>
  </si>
  <si>
    <t>Limpieza final y entrega de obra</t>
  </si>
  <si>
    <t>Viga de amarre de Coronamiento para techado en Zinc. ATC</t>
  </si>
  <si>
    <t xml:space="preserve">MAMPOSTERIA </t>
  </si>
  <si>
    <t>Muros de 6" para paredes de bano comun exterior</t>
  </si>
  <si>
    <t>Piso de Hormigon Armado Pulido en Color en Hormigon 210 con Ligadora en Habitaciones</t>
  </si>
  <si>
    <t>Viga de amarre de Coronamiento para techado en Zinc. ATC Bano.</t>
  </si>
  <si>
    <t>Piso de Hormigon Armado Pulido en Color en Hormigon 210 con Ligadora en Bano</t>
  </si>
  <si>
    <t>Suministro y Colocacion de Puerta entrada principal en Everdor(0.90X2.10)M</t>
  </si>
  <si>
    <t>Suministro y Colocacion  Puertas trasera en Everdor(0.90X2.10)M</t>
  </si>
  <si>
    <t>Suministro y Colocacion  Puertas bano comun en Everdor(0.90X2.10)M</t>
  </si>
  <si>
    <t xml:space="preserve">         TERMINACION DE LA CASA DE MORENO Y NEGRO CANE SECTOR LAS YAYAS ARRIBA                                        MUNICIPIO DE LAS YAYAS DE VIAJAMA</t>
  </si>
  <si>
    <t>UDS</t>
  </si>
  <si>
    <t>Techo en Zinc Acanalado Cal.34 y Madera de Pino Tratado Americano</t>
  </si>
  <si>
    <t>TECHADO DE CASA Y BANO EN ZINC ACANALADO C-34 6'x3'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</si>
</sst>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&quot;$&quot;#,##0;[Red]\-&quot;$&quot;#,##0"/>
    <numFmt numFmtId="165" formatCode="&quot;$&quot;#,##0.00;[Red]\-&quot;$&quot;#,##0.00"/>
    <numFmt numFmtId="166" formatCode="[$RD$-1C0A]#,##0.00"/>
  </numFmts>
  <fonts count="46" x14ac:knownFonts="1"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MS Sans Serif"/>
      <family val="2"/>
    </font>
    <font>
      <sz val="10"/>
      <color indexed="64"/>
      <name val="Verdana"/>
      <family val="2"/>
    </font>
    <font>
      <b/>
      <sz val="10"/>
      <color indexed="64"/>
      <name val="Verdana"/>
      <family val="2"/>
    </font>
    <font>
      <sz val="10"/>
      <name val="Verdana"/>
      <family val="2"/>
    </font>
    <font>
      <b/>
      <sz val="11"/>
      <color indexed="56"/>
      <name val="Verdana"/>
      <family val="2"/>
    </font>
    <font>
      <b/>
      <sz val="10"/>
      <name val="Verdana"/>
      <family val="2"/>
    </font>
    <font>
      <sz val="10"/>
      <color indexed="10"/>
      <name val="Verdana"/>
      <family val="2"/>
    </font>
    <font>
      <sz val="10"/>
      <color indexed="30"/>
      <name val="Verdana"/>
      <family val="2"/>
    </font>
    <font>
      <sz val="10"/>
      <name val="MS Sans Serif"/>
      <family val="2"/>
    </font>
    <font>
      <sz val="10"/>
      <color indexed="12"/>
      <name val="MS Sans Serif"/>
      <family val="2"/>
    </font>
    <font>
      <sz val="11"/>
      <color theme="1"/>
      <name val="Calibri"/>
      <family val="2"/>
      <scheme val="minor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b/>
      <sz val="11"/>
      <color theme="1"/>
      <name val="Verdana"/>
      <family val="2"/>
    </font>
    <font>
      <b/>
      <sz val="16"/>
      <color theme="1"/>
      <name val="Calibri"/>
      <family val="2"/>
      <scheme val="minor"/>
    </font>
    <font>
      <sz val="14"/>
      <color indexed="64"/>
      <name val="Verdana"/>
      <family val="2"/>
    </font>
    <font>
      <sz val="12"/>
      <color indexed="64"/>
      <name val="Verdana"/>
      <family val="2"/>
    </font>
    <font>
      <b/>
      <sz val="14"/>
      <color indexed="64"/>
      <name val="Verdana"/>
      <family val="2"/>
    </font>
    <font>
      <b/>
      <sz val="12"/>
      <color indexed="64"/>
      <name val="Verdana"/>
      <family val="2"/>
    </font>
    <font>
      <sz val="14"/>
      <color theme="1"/>
      <name val="Calibri"/>
      <family val="2"/>
      <scheme val="minor"/>
    </font>
    <font>
      <sz val="12"/>
      <name val="Verdana"/>
      <family val="2"/>
    </font>
    <font>
      <b/>
      <sz val="12"/>
      <name val="Verdana"/>
      <family val="2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color theme="1"/>
      <name val="Times New Roman"/>
      <family val="1"/>
    </font>
    <font>
      <sz val="11"/>
      <name val="Times New Roman"/>
      <family val="1"/>
    </font>
    <font>
      <sz val="10"/>
      <name val="Arial"/>
      <family val="2"/>
    </font>
    <font>
      <b/>
      <sz val="11"/>
      <name val="Verdana"/>
      <family val="2"/>
    </font>
    <font>
      <sz val="11"/>
      <name val="Verdana"/>
      <family val="2"/>
    </font>
    <font>
      <sz val="11"/>
      <color theme="1"/>
      <name val="Verdana"/>
      <family val="2"/>
    </font>
    <font>
      <sz val="10"/>
      <name val="Times New Roman"/>
      <family val="1"/>
    </font>
    <font>
      <sz val="10"/>
      <color theme="1"/>
      <name val="Times New Roman"/>
      <family val="1"/>
    </font>
    <font>
      <b/>
      <sz val="11"/>
      <color indexed="64"/>
      <name val="Verdana"/>
      <family val="2"/>
    </font>
    <font>
      <sz val="11"/>
      <color indexed="30"/>
      <name val="Verdana"/>
      <family val="2"/>
    </font>
    <font>
      <sz val="11"/>
      <color indexed="64"/>
      <name val="Verdana"/>
      <family val="2"/>
    </font>
    <font>
      <b/>
      <sz val="12"/>
      <color theme="0"/>
      <name val="Verdana"/>
      <family val="2"/>
    </font>
    <font>
      <b/>
      <sz val="12"/>
      <color theme="1"/>
      <name val="Verdana"/>
      <family val="2"/>
    </font>
    <font>
      <sz val="12"/>
      <color indexed="10"/>
      <name val="Verdana"/>
      <family val="2"/>
    </font>
    <font>
      <sz val="12"/>
      <color indexed="30"/>
      <name val="Verdana"/>
      <family val="2"/>
    </font>
    <font>
      <sz val="12"/>
      <name val="Times New Roman"/>
      <family val="1"/>
    </font>
    <font>
      <sz val="12"/>
      <color theme="1"/>
      <name val="Verdana"/>
      <family val="2"/>
    </font>
    <font>
      <b/>
      <sz val="12"/>
      <color indexed="56"/>
      <name val="Verdana"/>
      <family val="2"/>
    </font>
    <font>
      <sz val="14"/>
      <color theme="0"/>
      <name val="Verdana"/>
      <family val="2"/>
    </font>
    <font>
      <b/>
      <sz val="14"/>
      <color theme="0"/>
      <name val="Verdana"/>
      <family val="2"/>
    </font>
  </fonts>
  <fills count="9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0.59999389629810485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 style="medium">
        <color auto="1"/>
      </top>
      <bottom style="medium">
        <color auto="1"/>
      </bottom>
      <diagonal/>
    </border>
    <border>
      <left style="thick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</borders>
  <cellStyleXfs count="31">
    <xf numFmtId="0" fontId="0" fillId="0" borderId="0"/>
    <xf numFmtId="0" fontId="1" fillId="0" borderId="0"/>
    <xf numFmtId="40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10" fillId="0" borderId="0"/>
    <xf numFmtId="4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1" fillId="0" borderId="0" applyFill="0" applyBorder="0" applyProtection="0">
      <alignment horizontal="center" vertical="center"/>
      <protection locked="0"/>
    </xf>
    <xf numFmtId="9" fontId="1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28" fillId="0" borderId="0"/>
    <xf numFmtId="0" fontId="28" fillId="0" borderId="0"/>
    <xf numFmtId="0" fontId="12" fillId="0" borderId="0"/>
    <xf numFmtId="0" fontId="12" fillId="0" borderId="0"/>
  </cellStyleXfs>
  <cellXfs count="334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2" fontId="3" fillId="0" borderId="1" xfId="0" applyNumberFormat="1" applyFont="1" applyBorder="1" applyAlignment="1">
      <alignment vertical="top"/>
    </xf>
    <xf numFmtId="0" fontId="5" fillId="0" borderId="1" xfId="0" applyFont="1" applyBorder="1" applyAlignment="1">
      <alignment vertical="justify"/>
    </xf>
    <xf numFmtId="4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2" fontId="7" fillId="0" borderId="1" xfId="0" applyNumberFormat="1" applyFont="1" applyBorder="1"/>
    <xf numFmtId="0" fontId="7" fillId="0" borderId="1" xfId="0" applyFont="1" applyBorder="1"/>
    <xf numFmtId="0" fontId="7" fillId="0" borderId="8" xfId="0" applyFont="1" applyBorder="1"/>
    <xf numFmtId="0" fontId="5" fillId="0" borderId="0" xfId="0" applyFont="1" applyAlignment="1">
      <alignment horizontal="center"/>
    </xf>
    <xf numFmtId="166" fontId="5" fillId="0" borderId="0" xfId="0" applyNumberFormat="1" applyFont="1" applyAlignment="1">
      <alignment horizontal="center"/>
    </xf>
    <xf numFmtId="166" fontId="7" fillId="0" borderId="6" xfId="0" applyNumberFormat="1" applyFont="1" applyBorder="1" applyAlignment="1">
      <alignment horizontal="center"/>
    </xf>
    <xf numFmtId="0" fontId="5" fillId="0" borderId="0" xfId="0" applyFont="1"/>
    <xf numFmtId="2" fontId="5" fillId="0" borderId="1" xfId="0" applyNumberFormat="1" applyFont="1" applyBorder="1" applyAlignment="1">
      <alignment vertical="top"/>
    </xf>
    <xf numFmtId="4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6" fontId="3" fillId="0" borderId="0" xfId="0" applyNumberFormat="1" applyFont="1" applyAlignment="1">
      <alignment horizontal="center"/>
    </xf>
    <xf numFmtId="2" fontId="3" fillId="0" borderId="7" xfId="0" applyNumberFormat="1" applyFont="1" applyBorder="1" applyAlignment="1">
      <alignment vertical="top"/>
    </xf>
    <xf numFmtId="0" fontId="3" fillId="0" borderId="9" xfId="0" applyFont="1" applyBorder="1"/>
    <xf numFmtId="0" fontId="3" fillId="0" borderId="7" xfId="0" applyFont="1" applyBorder="1"/>
    <xf numFmtId="0" fontId="6" fillId="0" borderId="8" xfId="0" applyFont="1" applyBorder="1" applyAlignment="1">
      <alignment horizontal="right"/>
    </xf>
    <xf numFmtId="0" fontId="6" fillId="0" borderId="12" xfId="0" applyFont="1" applyBorder="1"/>
    <xf numFmtId="0" fontId="3" fillId="0" borderId="12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9" fillId="0" borderId="7" xfId="0" applyFont="1" applyBorder="1"/>
    <xf numFmtId="0" fontId="9" fillId="2" borderId="9" xfId="0" applyFont="1" applyFill="1" applyBorder="1"/>
    <xf numFmtId="0" fontId="9" fillId="0" borderId="3" xfId="0" applyFont="1" applyBorder="1"/>
    <xf numFmtId="0" fontId="3" fillId="0" borderId="4" xfId="0" applyFont="1" applyBorder="1"/>
    <xf numFmtId="0" fontId="3" fillId="0" borderId="4" xfId="0" applyFont="1" applyBorder="1" applyAlignment="1">
      <alignment horizontal="center"/>
    </xf>
    <xf numFmtId="166" fontId="3" fillId="0" borderId="4" xfId="0" applyNumberFormat="1" applyFont="1" applyBorder="1" applyAlignment="1">
      <alignment horizontal="center"/>
    </xf>
    <xf numFmtId="0" fontId="4" fillId="0" borderId="0" xfId="0" applyFont="1"/>
    <xf numFmtId="0" fontId="8" fillId="0" borderId="0" xfId="0" applyFont="1" applyAlignment="1">
      <alignment horizontal="center"/>
    </xf>
    <xf numFmtId="166" fontId="8" fillId="0" borderId="0" xfId="0" applyNumberFormat="1" applyFont="1" applyAlignment="1">
      <alignment horizontal="center"/>
    </xf>
    <xf numFmtId="4" fontId="3" fillId="0" borderId="0" xfId="0" applyNumberFormat="1" applyFont="1" applyAlignment="1">
      <alignment horizontal="center"/>
    </xf>
    <xf numFmtId="0" fontId="3" fillId="0" borderId="0" xfId="0" applyFont="1" applyAlignment="1">
      <alignment vertical="justify"/>
    </xf>
    <xf numFmtId="0" fontId="9" fillId="0" borderId="0" xfId="0" applyFont="1" applyAlignment="1">
      <alignment horizontal="center"/>
    </xf>
    <xf numFmtId="0" fontId="9" fillId="0" borderId="0" xfId="0" applyFont="1"/>
    <xf numFmtId="0" fontId="4" fillId="0" borderId="0" xfId="0" applyFont="1" applyAlignment="1">
      <alignment horizontal="center"/>
    </xf>
    <xf numFmtId="0" fontId="4" fillId="0" borderId="4" xfId="0" applyFont="1" applyBorder="1" applyAlignment="1">
      <alignment horizontal="right"/>
    </xf>
    <xf numFmtId="166" fontId="5" fillId="0" borderId="0" xfId="0" applyNumberFormat="1" applyFont="1" applyAlignment="1">
      <alignment horizontal="right"/>
    </xf>
    <xf numFmtId="166" fontId="3" fillId="0" borderId="1" xfId="0" applyNumberFormat="1" applyFont="1" applyBorder="1" applyAlignment="1">
      <alignment horizontal="right"/>
    </xf>
    <xf numFmtId="166" fontId="3" fillId="0" borderId="0" xfId="0" applyNumberFormat="1" applyFont="1" applyAlignment="1">
      <alignment horizontal="right"/>
    </xf>
    <xf numFmtId="166" fontId="8" fillId="0" borderId="0" xfId="0" applyNumberFormat="1" applyFont="1" applyAlignment="1">
      <alignment horizontal="right"/>
    </xf>
    <xf numFmtId="166" fontId="3" fillId="0" borderId="4" xfId="0" applyNumberFormat="1" applyFont="1" applyBorder="1" applyAlignment="1">
      <alignment horizontal="right"/>
    </xf>
    <xf numFmtId="166" fontId="5" fillId="0" borderId="1" xfId="0" applyNumberFormat="1" applyFont="1" applyBorder="1" applyAlignment="1">
      <alignment horizontal="right"/>
    </xf>
    <xf numFmtId="166" fontId="9" fillId="0" borderId="0" xfId="0" applyNumberFormat="1" applyFont="1" applyAlignment="1">
      <alignment horizontal="right"/>
    </xf>
    <xf numFmtId="166" fontId="4" fillId="0" borderId="1" xfId="0" applyNumberFormat="1" applyFont="1" applyBorder="1" applyAlignment="1">
      <alignment horizontal="right"/>
    </xf>
    <xf numFmtId="166" fontId="4" fillId="0" borderId="6" xfId="0" applyNumberFormat="1" applyFont="1" applyBorder="1" applyAlignment="1">
      <alignment horizontal="right"/>
    </xf>
    <xf numFmtId="0" fontId="4" fillId="0" borderId="6" xfId="0" applyFont="1" applyBorder="1" applyAlignment="1">
      <alignment horizontal="right"/>
    </xf>
    <xf numFmtId="0" fontId="4" fillId="0" borderId="5" xfId="0" applyFont="1" applyBorder="1" applyAlignment="1">
      <alignment horizontal="right"/>
    </xf>
    <xf numFmtId="0" fontId="4" fillId="3" borderId="13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3" borderId="14" xfId="0" applyFont="1" applyFill="1" applyBorder="1" applyAlignment="1">
      <alignment horizontal="center"/>
    </xf>
    <xf numFmtId="0" fontId="14" fillId="0" borderId="0" xfId="0" applyFont="1"/>
    <xf numFmtId="0" fontId="14" fillId="0" borderId="0" xfId="0" applyFont="1" applyAlignment="1">
      <alignment horizontal="center"/>
    </xf>
    <xf numFmtId="166" fontId="14" fillId="0" borderId="0" xfId="0" applyNumberFormat="1" applyFont="1" applyAlignment="1">
      <alignment horizontal="right"/>
    </xf>
    <xf numFmtId="166" fontId="14" fillId="0" borderId="0" xfId="0" applyNumberFormat="1" applyFont="1" applyAlignment="1">
      <alignment horizontal="center"/>
    </xf>
    <xf numFmtId="166" fontId="13" fillId="0" borderId="6" xfId="0" applyNumberFormat="1" applyFont="1" applyBorder="1" applyAlignment="1">
      <alignment horizontal="right"/>
    </xf>
    <xf numFmtId="0" fontId="15" fillId="2" borderId="10" xfId="0" applyFont="1" applyFill="1" applyBorder="1"/>
    <xf numFmtId="0" fontId="14" fillId="2" borderId="10" xfId="0" applyFont="1" applyFill="1" applyBorder="1" applyAlignment="1">
      <alignment horizontal="center"/>
    </xf>
    <xf numFmtId="166" fontId="14" fillId="2" borderId="10" xfId="0" applyNumberFormat="1" applyFont="1" applyFill="1" applyBorder="1" applyAlignment="1">
      <alignment horizontal="right"/>
    </xf>
    <xf numFmtId="166" fontId="14" fillId="2" borderId="10" xfId="0" applyNumberFormat="1" applyFont="1" applyFill="1" applyBorder="1" applyAlignment="1">
      <alignment horizontal="center"/>
    </xf>
    <xf numFmtId="166" fontId="13" fillId="2" borderId="11" xfId="0" applyNumberFormat="1" applyFont="1" applyFill="1" applyBorder="1" applyAlignment="1">
      <alignment horizontal="right"/>
    </xf>
    <xf numFmtId="0" fontId="16" fillId="0" borderId="0" xfId="0" applyFont="1" applyAlignment="1">
      <alignment horizontal="center" vertical="center"/>
    </xf>
    <xf numFmtId="10" fontId="3" fillId="0" borderId="1" xfId="25" applyNumberFormat="1" applyFont="1" applyBorder="1" applyAlignment="1">
      <alignment horizontal="center"/>
    </xf>
    <xf numFmtId="166" fontId="9" fillId="0" borderId="12" xfId="0" applyNumberFormat="1" applyFont="1" applyBorder="1" applyAlignment="1">
      <alignment horizontal="center"/>
    </xf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" wrapText="1"/>
    </xf>
    <xf numFmtId="0" fontId="19" fillId="0" borderId="0" xfId="0" applyFont="1"/>
    <xf numFmtId="0" fontId="20" fillId="0" borderId="0" xfId="0" applyFont="1" applyAlignment="1">
      <alignment wrapText="1"/>
    </xf>
    <xf numFmtId="0" fontId="21" fillId="0" borderId="0" xfId="0" applyFont="1" applyAlignment="1">
      <alignment horizontal="left" vertical="top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left" vertical="top"/>
    </xf>
    <xf numFmtId="0" fontId="18" fillId="0" borderId="0" xfId="0" applyFont="1" applyAlignment="1">
      <alignment horizontal="left"/>
    </xf>
    <xf numFmtId="0" fontId="18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18" fillId="0" borderId="0" xfId="0" applyFont="1"/>
    <xf numFmtId="0" fontId="23" fillId="0" borderId="0" xfId="0" applyFont="1"/>
    <xf numFmtId="0" fontId="20" fillId="0" borderId="0" xfId="0" applyFont="1"/>
    <xf numFmtId="0" fontId="22" fillId="0" borderId="0" xfId="0" applyFont="1" applyAlignment="1">
      <alignment horizontal="right"/>
    </xf>
    <xf numFmtId="0" fontId="24" fillId="0" borderId="0" xfId="0" applyFont="1" applyAlignment="1">
      <alignment horizontal="left" vertical="top"/>
    </xf>
    <xf numFmtId="0" fontId="18" fillId="0" borderId="0" xfId="0" applyFont="1" applyAlignment="1">
      <alignment horizontal="right"/>
    </xf>
    <xf numFmtId="0" fontId="25" fillId="0" borderId="0" xfId="0" applyFont="1" applyAlignment="1">
      <alignment horizontal="left" vertical="top"/>
    </xf>
    <xf numFmtId="0" fontId="20" fillId="0" borderId="0" xfId="0" applyFont="1" applyAlignment="1">
      <alignment horizontal="center"/>
    </xf>
    <xf numFmtId="2" fontId="5" fillId="0" borderId="16" xfId="0" applyNumberFormat="1" applyFont="1" applyBorder="1" applyAlignment="1">
      <alignment vertical="top"/>
    </xf>
    <xf numFmtId="0" fontId="5" fillId="0" borderId="15" xfId="0" applyFont="1" applyBorder="1" applyAlignment="1">
      <alignment vertical="justify"/>
    </xf>
    <xf numFmtId="166" fontId="4" fillId="0" borderId="0" xfId="0" applyNumberFormat="1" applyFont="1" applyAlignment="1">
      <alignment horizontal="right"/>
    </xf>
    <xf numFmtId="0" fontId="3" fillId="0" borderId="1" xfId="0" applyFont="1" applyBorder="1" applyAlignment="1">
      <alignment vertical="justify"/>
    </xf>
    <xf numFmtId="166" fontId="3" fillId="0" borderId="1" xfId="0" applyNumberFormat="1" applyFont="1" applyBorder="1" applyAlignment="1">
      <alignment horizontal="center"/>
    </xf>
    <xf numFmtId="2" fontId="5" fillId="0" borderId="7" xfId="0" applyNumberFormat="1" applyFont="1" applyBorder="1" applyAlignment="1">
      <alignment vertical="top"/>
    </xf>
    <xf numFmtId="0" fontId="5" fillId="0" borderId="0" xfId="0" applyFont="1" applyAlignment="1">
      <alignment vertical="justify"/>
    </xf>
    <xf numFmtId="4" fontId="5" fillId="0" borderId="0" xfId="0" applyNumberFormat="1" applyFont="1" applyAlignment="1">
      <alignment horizontal="center"/>
    </xf>
    <xf numFmtId="10" fontId="3" fillId="0" borderId="12" xfId="25" applyNumberFormat="1" applyFont="1" applyBorder="1" applyAlignment="1">
      <alignment horizontal="center"/>
    </xf>
    <xf numFmtId="0" fontId="26" fillId="0" borderId="0" xfId="0" applyFont="1"/>
    <xf numFmtId="0" fontId="27" fillId="0" borderId="1" xfId="0" applyFont="1" applyBorder="1" applyAlignment="1">
      <alignment horizontal="center" vertical="top"/>
    </xf>
    <xf numFmtId="0" fontId="5" fillId="0" borderId="9" xfId="0" applyFont="1" applyBorder="1"/>
    <xf numFmtId="0" fontId="7" fillId="0" borderId="10" xfId="0" applyFont="1" applyBorder="1"/>
    <xf numFmtId="0" fontId="7" fillId="0" borderId="10" xfId="0" applyFont="1" applyBorder="1" applyAlignment="1">
      <alignment horizontal="left"/>
    </xf>
    <xf numFmtId="0" fontId="5" fillId="0" borderId="10" xfId="0" applyFont="1" applyBorder="1" applyAlignment="1">
      <alignment horizontal="center"/>
    </xf>
    <xf numFmtId="166" fontId="5" fillId="0" borderId="10" xfId="0" applyNumberFormat="1" applyFont="1" applyBorder="1" applyAlignment="1">
      <alignment horizontal="center"/>
    </xf>
    <xf numFmtId="166" fontId="7" fillId="0" borderId="11" xfId="0" applyNumberFormat="1" applyFont="1" applyBorder="1" applyAlignment="1">
      <alignment horizontal="center"/>
    </xf>
    <xf numFmtId="0" fontId="4" fillId="0" borderId="1" xfId="0" applyFont="1" applyBorder="1"/>
    <xf numFmtId="166" fontId="9" fillId="0" borderId="1" xfId="0" applyNumberFormat="1" applyFont="1" applyBorder="1" applyAlignment="1">
      <alignment horizontal="right"/>
    </xf>
    <xf numFmtId="0" fontId="13" fillId="0" borderId="0" xfId="0" applyFont="1" applyAlignment="1">
      <alignment horizontal="left"/>
    </xf>
    <xf numFmtId="0" fontId="3" fillId="0" borderId="10" xfId="0" applyFont="1" applyBorder="1"/>
    <xf numFmtId="0" fontId="3" fillId="0" borderId="11" xfId="0" applyFont="1" applyBorder="1"/>
    <xf numFmtId="166" fontId="13" fillId="0" borderId="17" xfId="0" applyNumberFormat="1" applyFont="1" applyBorder="1" applyAlignment="1">
      <alignment horizontal="right"/>
    </xf>
    <xf numFmtId="2" fontId="3" fillId="0" borderId="1" xfId="0" applyNumberFormat="1" applyFont="1" applyBorder="1" applyAlignment="1">
      <alignment vertical="center"/>
    </xf>
    <xf numFmtId="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6" fontId="4" fillId="0" borderId="1" xfId="0" applyNumberFormat="1" applyFont="1" applyBorder="1" applyAlignment="1">
      <alignment horizontal="right" vertical="center"/>
    </xf>
    <xf numFmtId="0" fontId="5" fillId="0" borderId="0" xfId="0" applyFont="1" applyAlignment="1">
      <alignment vertical="center"/>
    </xf>
    <xf numFmtId="0" fontId="5" fillId="0" borderId="1" xfId="0" applyFont="1" applyBorder="1" applyAlignment="1">
      <alignment vertical="center"/>
    </xf>
    <xf numFmtId="0" fontId="29" fillId="0" borderId="1" xfId="0" applyFont="1" applyBorder="1" applyAlignment="1">
      <alignment horizontal="left"/>
    </xf>
    <xf numFmtId="4" fontId="30" fillId="0" borderId="1" xfId="0" applyNumberFormat="1" applyFont="1" applyBorder="1" applyAlignment="1">
      <alignment horizontal="center"/>
    </xf>
    <xf numFmtId="0" fontId="30" fillId="0" borderId="1" xfId="0" applyFont="1" applyBorder="1" applyAlignment="1">
      <alignment horizontal="center"/>
    </xf>
    <xf numFmtId="4" fontId="30" fillId="0" borderId="1" xfId="0" applyNumberFormat="1" applyFont="1" applyBorder="1" applyAlignment="1">
      <alignment horizontal="right"/>
    </xf>
    <xf numFmtId="4" fontId="30" fillId="4" borderId="1" xfId="0" applyNumberFormat="1" applyFont="1" applyFill="1" applyBorder="1" applyAlignment="1">
      <alignment horizontal="right"/>
    </xf>
    <xf numFmtId="0" fontId="31" fillId="0" borderId="1" xfId="0" applyFont="1" applyBorder="1"/>
    <xf numFmtId="0" fontId="32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horizontal="left"/>
    </xf>
    <xf numFmtId="10" fontId="5" fillId="5" borderId="1" xfId="0" applyNumberFormat="1" applyFont="1" applyFill="1" applyBorder="1" applyAlignment="1">
      <alignment horizontal="center"/>
    </xf>
    <xf numFmtId="4" fontId="5" fillId="0" borderId="1" xfId="0" applyNumberFormat="1" applyFont="1" applyBorder="1" applyAlignment="1">
      <alignment horizontal="right"/>
    </xf>
    <xf numFmtId="0" fontId="14" fillId="0" borderId="1" xfId="0" applyFont="1" applyBorder="1"/>
    <xf numFmtId="0" fontId="33" fillId="0" borderId="0" xfId="0" applyFont="1"/>
    <xf numFmtId="10" fontId="5" fillId="0" borderId="1" xfId="0" applyNumberFormat="1" applyFont="1" applyBorder="1" applyAlignment="1">
      <alignment horizontal="center"/>
    </xf>
    <xf numFmtId="0" fontId="5" fillId="0" borderId="1" xfId="0" applyFont="1" applyBorder="1"/>
    <xf numFmtId="17" fontId="4" fillId="0" borderId="0" xfId="0" applyNumberFormat="1" applyFont="1" applyAlignment="1">
      <alignment horizontal="center"/>
    </xf>
    <xf numFmtId="0" fontId="26" fillId="0" borderId="0" xfId="0" applyFont="1" applyAlignment="1">
      <alignment vertical="center"/>
    </xf>
    <xf numFmtId="0" fontId="34" fillId="0" borderId="0" xfId="0" applyFont="1" applyAlignment="1">
      <alignment horizontal="center"/>
    </xf>
    <xf numFmtId="0" fontId="34" fillId="0" borderId="0" xfId="0" applyFont="1" applyAlignment="1">
      <alignment horizontal="right"/>
    </xf>
    <xf numFmtId="0" fontId="36" fillId="0" borderId="0" xfId="0" applyFont="1" applyAlignment="1">
      <alignment horizontal="center"/>
    </xf>
    <xf numFmtId="0" fontId="36" fillId="0" borderId="0" xfId="0" applyFont="1"/>
    <xf numFmtId="0" fontId="36" fillId="0" borderId="0" xfId="0" applyFont="1" applyAlignment="1">
      <alignment horizontal="right"/>
    </xf>
    <xf numFmtId="0" fontId="30" fillId="0" borderId="0" xfId="0" applyFont="1" applyAlignment="1">
      <alignment vertical="center"/>
    </xf>
    <xf numFmtId="0" fontId="30" fillId="0" borderId="0" xfId="0" applyFont="1"/>
    <xf numFmtId="0" fontId="36" fillId="0" borderId="0" xfId="0" applyFont="1" applyAlignment="1">
      <alignment vertical="center"/>
    </xf>
    <xf numFmtId="0" fontId="30" fillId="0" borderId="25" xfId="0" applyFont="1" applyBorder="1" applyAlignment="1">
      <alignment vertical="center"/>
    </xf>
    <xf numFmtId="0" fontId="36" fillId="0" borderId="4" xfId="0" applyFont="1" applyBorder="1"/>
    <xf numFmtId="0" fontId="36" fillId="0" borderId="4" xfId="0" applyFont="1" applyBorder="1" applyAlignment="1">
      <alignment horizontal="center"/>
    </xf>
    <xf numFmtId="166" fontId="36" fillId="0" borderId="4" xfId="0" applyNumberFormat="1" applyFont="1" applyBorder="1" applyAlignment="1">
      <alignment horizontal="right"/>
    </xf>
    <xf numFmtId="166" fontId="36" fillId="0" borderId="4" xfId="0" applyNumberFormat="1" applyFont="1" applyBorder="1" applyAlignment="1">
      <alignment horizontal="center"/>
    </xf>
    <xf numFmtId="0" fontId="36" fillId="0" borderId="0" xfId="0" applyFont="1" applyAlignment="1">
      <alignment horizontal="center" wrapText="1"/>
    </xf>
    <xf numFmtId="0" fontId="34" fillId="0" borderId="0" xfId="0" applyFont="1"/>
    <xf numFmtId="0" fontId="34" fillId="0" borderId="0" xfId="0" applyFont="1" applyAlignment="1">
      <alignment wrapText="1"/>
    </xf>
    <xf numFmtId="2" fontId="22" fillId="0" borderId="26" xfId="0" applyNumberFormat="1" applyFont="1" applyBorder="1" applyAlignment="1">
      <alignment vertical="center"/>
    </xf>
    <xf numFmtId="0" fontId="22" fillId="0" borderId="1" xfId="0" applyFont="1" applyBorder="1" applyAlignment="1">
      <alignment vertical="center" wrapText="1"/>
    </xf>
    <xf numFmtId="4" fontId="22" fillId="0" borderId="1" xfId="0" applyNumberFormat="1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166" fontId="22" fillId="0" borderId="1" xfId="0" applyNumberFormat="1" applyFont="1" applyBorder="1" applyAlignment="1">
      <alignment horizontal="right" vertical="center"/>
    </xf>
    <xf numFmtId="0" fontId="22" fillId="0" borderId="1" xfId="0" applyFont="1" applyBorder="1" applyAlignment="1">
      <alignment vertical="center"/>
    </xf>
    <xf numFmtId="0" fontId="22" fillId="0" borderId="25" xfId="0" applyFont="1" applyBorder="1" applyAlignment="1">
      <alignment vertical="center"/>
    </xf>
    <xf numFmtId="0" fontId="20" fillId="0" borderId="6" xfId="0" applyFont="1" applyBorder="1" applyAlignment="1">
      <alignment horizontal="center"/>
    </xf>
    <xf numFmtId="0" fontId="22" fillId="0" borderId="1" xfId="0" applyFont="1" applyBorder="1" applyAlignment="1">
      <alignment vertical="justify"/>
    </xf>
    <xf numFmtId="4" fontId="18" fillId="0" borderId="1" xfId="0" applyNumberFormat="1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166" fontId="18" fillId="0" borderId="1" xfId="0" applyNumberFormat="1" applyFont="1" applyBorder="1" applyAlignment="1">
      <alignment horizontal="center"/>
    </xf>
    <xf numFmtId="0" fontId="18" fillId="0" borderId="1" xfId="0" applyFont="1" applyBorder="1" applyAlignment="1">
      <alignment vertical="justify"/>
    </xf>
    <xf numFmtId="166" fontId="22" fillId="0" borderId="0" xfId="0" applyNumberFormat="1" applyFont="1" applyAlignment="1">
      <alignment horizontal="center"/>
    </xf>
    <xf numFmtId="4" fontId="22" fillId="0" borderId="1" xfId="0" applyNumberFormat="1" applyFont="1" applyBorder="1" applyAlignment="1">
      <alignment horizontal="center"/>
    </xf>
    <xf numFmtId="0" fontId="22" fillId="0" borderId="1" xfId="0" applyFont="1" applyBorder="1" applyAlignment="1">
      <alignment horizontal="center"/>
    </xf>
    <xf numFmtId="166" fontId="22" fillId="0" borderId="1" xfId="0" applyNumberFormat="1" applyFont="1" applyBorder="1" applyAlignment="1">
      <alignment horizontal="center"/>
    </xf>
    <xf numFmtId="0" fontId="22" fillId="0" borderId="0" xfId="0" applyFont="1" applyAlignment="1">
      <alignment vertical="justify"/>
    </xf>
    <xf numFmtId="4" fontId="18" fillId="0" borderId="0" xfId="0" applyNumberFormat="1" applyFont="1" applyAlignment="1">
      <alignment horizontal="center"/>
    </xf>
    <xf numFmtId="166" fontId="18" fillId="0" borderId="0" xfId="0" applyNumberFormat="1" applyFont="1" applyAlignment="1">
      <alignment horizontal="center"/>
    </xf>
    <xf numFmtId="0" fontId="22" fillId="0" borderId="0" xfId="0" applyFont="1" applyAlignment="1">
      <alignment vertical="center"/>
    </xf>
    <xf numFmtId="4" fontId="18" fillId="0" borderId="1" xfId="0" applyNumberFormat="1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166" fontId="18" fillId="0" borderId="1" xfId="0" applyNumberFormat="1" applyFont="1" applyBorder="1" applyAlignment="1">
      <alignment horizontal="center" vertical="center"/>
    </xf>
    <xf numFmtId="0" fontId="18" fillId="0" borderId="1" xfId="0" applyFont="1" applyBorder="1" applyAlignment="1">
      <alignment vertical="center" wrapText="1"/>
    </xf>
    <xf numFmtId="0" fontId="20" fillId="0" borderId="1" xfId="0" applyFont="1" applyBorder="1" applyAlignment="1">
      <alignment vertical="center"/>
    </xf>
    <xf numFmtId="10" fontId="18" fillId="0" borderId="1" xfId="25" applyNumberFormat="1" applyFont="1" applyBorder="1" applyAlignment="1">
      <alignment horizontal="center" vertical="center"/>
    </xf>
    <xf numFmtId="166" fontId="40" fillId="0" borderId="1" xfId="0" applyNumberFormat="1" applyFont="1" applyBorder="1" applyAlignment="1">
      <alignment horizontal="right" vertical="center"/>
    </xf>
    <xf numFmtId="10" fontId="18" fillId="0" borderId="12" xfId="25" applyNumberFormat="1" applyFont="1" applyBorder="1" applyAlignment="1">
      <alignment horizontal="center" vertical="center"/>
    </xf>
    <xf numFmtId="0" fontId="23" fillId="0" borderId="1" xfId="0" applyFont="1" applyBorder="1" applyAlignment="1">
      <alignment horizontal="left" vertical="center"/>
    </xf>
    <xf numFmtId="4" fontId="22" fillId="0" borderId="1" xfId="0" applyNumberFormat="1" applyFont="1" applyBorder="1" applyAlignment="1">
      <alignment horizontal="right" vertical="center"/>
    </xf>
    <xf numFmtId="4" fontId="22" fillId="4" borderId="1" xfId="0" applyNumberFormat="1" applyFont="1" applyFill="1" applyBorder="1" applyAlignment="1">
      <alignment horizontal="right" vertical="center"/>
    </xf>
    <xf numFmtId="0" fontId="22" fillId="0" borderId="1" xfId="0" applyFont="1" applyBorder="1" applyAlignment="1">
      <alignment horizontal="left" vertical="center"/>
    </xf>
    <xf numFmtId="10" fontId="22" fillId="5" borderId="1" xfId="0" applyNumberFormat="1" applyFont="1" applyFill="1" applyBorder="1" applyAlignment="1">
      <alignment horizontal="center" vertical="center"/>
    </xf>
    <xf numFmtId="0" fontId="42" fillId="0" borderId="1" xfId="0" applyFont="1" applyBorder="1" applyAlignment="1">
      <alignment vertical="center"/>
    </xf>
    <xf numFmtId="10" fontId="22" fillId="0" borderId="1" xfId="0" applyNumberFormat="1" applyFont="1" applyBorder="1" applyAlignment="1">
      <alignment horizontal="center" vertical="center"/>
    </xf>
    <xf numFmtId="0" fontId="43" fillId="0" borderId="12" xfId="0" applyFont="1" applyBorder="1" applyAlignment="1">
      <alignment vertical="center"/>
    </xf>
    <xf numFmtId="0" fontId="18" fillId="0" borderId="12" xfId="0" applyFont="1" applyBorder="1" applyAlignment="1">
      <alignment horizontal="center" vertical="center"/>
    </xf>
    <xf numFmtId="0" fontId="40" fillId="0" borderId="12" xfId="0" applyFont="1" applyBorder="1" applyAlignment="1">
      <alignment horizontal="center" vertical="center"/>
    </xf>
    <xf numFmtId="166" fontId="40" fillId="0" borderId="12" xfId="0" applyNumberFormat="1" applyFont="1" applyBorder="1" applyAlignment="1">
      <alignment horizontal="center" vertical="center"/>
    </xf>
    <xf numFmtId="0" fontId="22" fillId="0" borderId="28" xfId="0" applyFont="1" applyBorder="1" applyAlignment="1">
      <alignment vertical="center" wrapText="1"/>
    </xf>
    <xf numFmtId="0" fontId="23" fillId="0" borderId="0" xfId="0" applyFont="1" applyAlignment="1">
      <alignment vertical="center"/>
    </xf>
    <xf numFmtId="2" fontId="22" fillId="0" borderId="29" xfId="0" applyNumberFormat="1" applyFont="1" applyBorder="1" applyAlignment="1">
      <alignment vertical="center"/>
    </xf>
    <xf numFmtId="0" fontId="22" fillId="0" borderId="30" xfId="0" applyFont="1" applyBorder="1" applyAlignment="1">
      <alignment vertical="center" wrapText="1"/>
    </xf>
    <xf numFmtId="4" fontId="22" fillId="0" borderId="30" xfId="0" applyNumberFormat="1" applyFont="1" applyBorder="1" applyAlignment="1">
      <alignment horizontal="center" vertical="center"/>
    </xf>
    <xf numFmtId="0" fontId="22" fillId="0" borderId="30" xfId="0" applyFont="1" applyBorder="1" applyAlignment="1">
      <alignment horizontal="center" vertical="center"/>
    </xf>
    <xf numFmtId="166" fontId="22" fillId="0" borderId="30" xfId="0" applyNumberFormat="1" applyFont="1" applyBorder="1" applyAlignment="1">
      <alignment horizontal="right" vertical="center"/>
    </xf>
    <xf numFmtId="2" fontId="22" fillId="0" borderId="32" xfId="0" applyNumberFormat="1" applyFont="1" applyBorder="1" applyAlignment="1">
      <alignment vertical="center"/>
    </xf>
    <xf numFmtId="0" fontId="22" fillId="0" borderId="33" xfId="0" applyFont="1" applyBorder="1" applyAlignment="1">
      <alignment vertical="center" wrapText="1"/>
    </xf>
    <xf numFmtId="4" fontId="22" fillId="0" borderId="33" xfId="0" applyNumberFormat="1" applyFont="1" applyBorder="1" applyAlignment="1">
      <alignment horizontal="center" vertical="center"/>
    </xf>
    <xf numFmtId="0" fontId="22" fillId="0" borderId="33" xfId="0" applyFont="1" applyBorder="1" applyAlignment="1">
      <alignment horizontal="center" vertical="center"/>
    </xf>
    <xf numFmtId="166" fontId="22" fillId="0" borderId="33" xfId="0" applyNumberFormat="1" applyFont="1" applyBorder="1" applyAlignment="1">
      <alignment horizontal="right" vertical="center"/>
    </xf>
    <xf numFmtId="0" fontId="22" fillId="0" borderId="28" xfId="0" applyFont="1" applyBorder="1" applyAlignment="1">
      <alignment vertical="justify"/>
    </xf>
    <xf numFmtId="0" fontId="18" fillId="0" borderId="28" xfId="0" applyFont="1" applyBorder="1" applyAlignment="1">
      <alignment vertical="center" wrapText="1"/>
    </xf>
    <xf numFmtId="0" fontId="23" fillId="0" borderId="12" xfId="0" applyFont="1" applyBorder="1"/>
    <xf numFmtId="0" fontId="22" fillId="0" borderId="25" xfId="0" applyFont="1" applyBorder="1" applyAlignment="1">
      <alignment vertical="justify"/>
    </xf>
    <xf numFmtId="4" fontId="18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166" fontId="18" fillId="0" borderId="0" xfId="0" applyNumberFormat="1" applyFont="1" applyAlignment="1">
      <alignment horizontal="center" vertical="center"/>
    </xf>
    <xf numFmtId="0" fontId="37" fillId="6" borderId="2" xfId="0" applyFont="1" applyFill="1" applyBorder="1" applyAlignment="1">
      <alignment horizontal="center"/>
    </xf>
    <xf numFmtId="0" fontId="20" fillId="0" borderId="4" xfId="0" applyFont="1" applyBorder="1" applyAlignment="1">
      <alignment horizontal="center"/>
    </xf>
    <xf numFmtId="0" fontId="20" fillId="0" borderId="4" xfId="0" applyFont="1" applyBorder="1" applyAlignment="1">
      <alignment horizontal="right"/>
    </xf>
    <xf numFmtId="0" fontId="45" fillId="7" borderId="10" xfId="0" applyFont="1" applyFill="1" applyBorder="1"/>
    <xf numFmtId="0" fontId="44" fillId="7" borderId="10" xfId="0" applyFont="1" applyFill="1" applyBorder="1" applyAlignment="1">
      <alignment horizontal="center"/>
    </xf>
    <xf numFmtId="166" fontId="44" fillId="7" borderId="10" xfId="0" applyNumberFormat="1" applyFont="1" applyFill="1" applyBorder="1" applyAlignment="1">
      <alignment horizontal="right"/>
    </xf>
    <xf numFmtId="166" fontId="44" fillId="7" borderId="10" xfId="0" applyNumberFormat="1" applyFont="1" applyFill="1" applyBorder="1" applyAlignment="1">
      <alignment horizontal="center"/>
    </xf>
    <xf numFmtId="0" fontId="36" fillId="0" borderId="24" xfId="0" applyFont="1" applyBorder="1"/>
    <xf numFmtId="0" fontId="36" fillId="0" borderId="38" xfId="0" applyFont="1" applyBorder="1"/>
    <xf numFmtId="0" fontId="34" fillId="0" borderId="24" xfId="0" applyFont="1" applyBorder="1" applyAlignment="1">
      <alignment horizontal="center"/>
    </xf>
    <xf numFmtId="17" fontId="19" fillId="0" borderId="38" xfId="0" applyNumberFormat="1" applyFont="1" applyBorder="1" applyAlignment="1">
      <alignment horizontal="center" vertical="center"/>
    </xf>
    <xf numFmtId="0" fontId="37" fillId="6" borderId="39" xfId="0" applyFont="1" applyFill="1" applyBorder="1" applyAlignment="1">
      <alignment horizontal="center"/>
    </xf>
    <xf numFmtId="0" fontId="37" fillId="6" borderId="40" xfId="0" applyFont="1" applyFill="1" applyBorder="1" applyAlignment="1">
      <alignment horizontal="center"/>
    </xf>
    <xf numFmtId="0" fontId="20" fillId="0" borderId="41" xfId="0" applyFont="1" applyBorder="1" applyAlignment="1">
      <alignment horizontal="center"/>
    </xf>
    <xf numFmtId="0" fontId="20" fillId="0" borderId="42" xfId="0" applyFont="1" applyBorder="1" applyAlignment="1">
      <alignment horizontal="center"/>
    </xf>
    <xf numFmtId="0" fontId="34" fillId="0" borderId="38" xfId="0" applyFont="1" applyBorder="1" applyAlignment="1">
      <alignment horizontal="center"/>
    </xf>
    <xf numFmtId="0" fontId="22" fillId="0" borderId="0" xfId="0" applyFont="1" applyAlignment="1">
      <alignment horizontal="center" vertical="center"/>
    </xf>
    <xf numFmtId="166" fontId="22" fillId="0" borderId="0" xfId="0" applyNumberFormat="1" applyFont="1" applyAlignment="1">
      <alignment horizontal="right" vertical="center"/>
    </xf>
    <xf numFmtId="166" fontId="22" fillId="0" borderId="0" xfId="0" applyNumberFormat="1" applyFont="1" applyAlignment="1">
      <alignment horizontal="center" vertical="center"/>
    </xf>
    <xf numFmtId="166" fontId="23" fillId="0" borderId="38" xfId="0" applyNumberFormat="1" applyFont="1" applyBorder="1" applyAlignment="1">
      <alignment horizontal="center" vertical="center"/>
    </xf>
    <xf numFmtId="0" fontId="22" fillId="0" borderId="38" xfId="0" applyFont="1" applyBorder="1" applyAlignment="1">
      <alignment vertical="center"/>
    </xf>
    <xf numFmtId="0" fontId="22" fillId="0" borderId="38" xfId="0" applyFont="1" applyBorder="1"/>
    <xf numFmtId="2" fontId="22" fillId="0" borderId="24" xfId="0" applyNumberFormat="1" applyFont="1" applyBorder="1" applyAlignment="1">
      <alignment vertical="center"/>
    </xf>
    <xf numFmtId="166" fontId="18" fillId="0" borderId="0" xfId="0" applyNumberFormat="1" applyFont="1" applyAlignment="1">
      <alignment horizontal="right" vertical="center"/>
    </xf>
    <xf numFmtId="166" fontId="20" fillId="0" borderId="40" xfId="0" applyNumberFormat="1" applyFont="1" applyBorder="1" applyAlignment="1">
      <alignment horizontal="right" vertical="center"/>
    </xf>
    <xf numFmtId="0" fontId="20" fillId="0" borderId="38" xfId="0" applyFont="1" applyBorder="1" applyAlignment="1">
      <alignment horizontal="center"/>
    </xf>
    <xf numFmtId="2" fontId="18" fillId="0" borderId="43" xfId="0" applyNumberFormat="1" applyFont="1" applyBorder="1" applyAlignment="1">
      <alignment vertical="top"/>
    </xf>
    <xf numFmtId="166" fontId="20" fillId="0" borderId="22" xfId="0" applyNumberFormat="1" applyFont="1" applyBorder="1" applyAlignment="1">
      <alignment horizontal="center"/>
    </xf>
    <xf numFmtId="2" fontId="18" fillId="0" borderId="20" xfId="0" applyNumberFormat="1" applyFont="1" applyBorder="1" applyAlignment="1">
      <alignment vertical="top"/>
    </xf>
    <xf numFmtId="2" fontId="18" fillId="0" borderId="44" xfId="0" applyNumberFormat="1" applyFont="1" applyBorder="1" applyAlignment="1">
      <alignment vertical="top"/>
    </xf>
    <xf numFmtId="166" fontId="20" fillId="0" borderId="38" xfId="0" applyNumberFormat="1" applyFont="1" applyBorder="1" applyAlignment="1">
      <alignment horizontal="center"/>
    </xf>
    <xf numFmtId="0" fontId="30" fillId="0" borderId="38" xfId="0" applyFont="1" applyBorder="1"/>
    <xf numFmtId="166" fontId="20" fillId="0" borderId="38" xfId="0" applyNumberFormat="1" applyFont="1" applyBorder="1" applyAlignment="1">
      <alignment horizontal="right" vertical="center"/>
    </xf>
    <xf numFmtId="0" fontId="18" fillId="0" borderId="0" xfId="0" applyFont="1" applyAlignment="1">
      <alignment horizontal="right" vertical="center"/>
    </xf>
    <xf numFmtId="2" fontId="18" fillId="0" borderId="43" xfId="0" applyNumberFormat="1" applyFont="1" applyBorder="1" applyAlignment="1">
      <alignment vertical="center"/>
    </xf>
    <xf numFmtId="2" fontId="18" fillId="0" borderId="20" xfId="0" applyNumberFormat="1" applyFont="1" applyBorder="1" applyAlignment="1">
      <alignment vertical="center"/>
    </xf>
    <xf numFmtId="2" fontId="22" fillId="0" borderId="44" xfId="0" applyNumberFormat="1" applyFont="1" applyBorder="1" applyAlignment="1">
      <alignment vertical="center"/>
    </xf>
    <xf numFmtId="166" fontId="20" fillId="0" borderId="40" xfId="0" applyNumberFormat="1" applyFont="1" applyBorder="1" applyAlignment="1">
      <alignment horizontal="center"/>
    </xf>
    <xf numFmtId="166" fontId="23" fillId="0" borderId="38" xfId="0" applyNumberFormat="1" applyFont="1" applyBorder="1" applyAlignment="1">
      <alignment horizontal="center"/>
    </xf>
    <xf numFmtId="2" fontId="22" fillId="0" borderId="43" xfId="0" applyNumberFormat="1" applyFont="1" applyBorder="1" applyAlignment="1">
      <alignment vertical="top"/>
    </xf>
    <xf numFmtId="2" fontId="22" fillId="0" borderId="20" xfId="0" applyNumberFormat="1" applyFont="1" applyBorder="1" applyAlignment="1">
      <alignment vertical="top"/>
    </xf>
    <xf numFmtId="0" fontId="20" fillId="0" borderId="38" xfId="0" applyFont="1" applyBorder="1" applyAlignment="1">
      <alignment horizontal="center" vertical="center"/>
    </xf>
    <xf numFmtId="2" fontId="18" fillId="0" borderId="24" xfId="0" applyNumberFormat="1" applyFont="1" applyBorder="1" applyAlignment="1">
      <alignment vertical="center"/>
    </xf>
    <xf numFmtId="166" fontId="20" fillId="0" borderId="40" xfId="0" applyNumberFormat="1" applyFont="1" applyBorder="1" applyAlignment="1">
      <alignment horizontal="center" vertical="center"/>
    </xf>
    <xf numFmtId="2" fontId="18" fillId="0" borderId="24" xfId="0" applyNumberFormat="1" applyFont="1" applyBorder="1" applyAlignment="1">
      <alignment vertical="top"/>
    </xf>
    <xf numFmtId="2" fontId="30" fillId="0" borderId="24" xfId="0" applyNumberFormat="1" applyFont="1" applyBorder="1" applyAlignment="1">
      <alignment vertical="center"/>
    </xf>
    <xf numFmtId="4" fontId="36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66" fontId="36" fillId="0" borderId="0" xfId="0" applyNumberFormat="1" applyFont="1" applyAlignment="1">
      <alignment horizontal="right" vertical="center"/>
    </xf>
    <xf numFmtId="166" fontId="36" fillId="0" borderId="0" xfId="0" applyNumberFormat="1" applyFont="1" applyAlignment="1">
      <alignment horizontal="center" vertical="center"/>
    </xf>
    <xf numFmtId="166" fontId="34" fillId="0" borderId="38" xfId="0" applyNumberFormat="1" applyFont="1" applyBorder="1" applyAlignment="1">
      <alignment horizontal="right" vertical="center"/>
    </xf>
    <xf numFmtId="0" fontId="18" fillId="0" borderId="20" xfId="0" applyFont="1" applyBorder="1" applyAlignment="1">
      <alignment vertical="justify"/>
    </xf>
    <xf numFmtId="2" fontId="30" fillId="0" borderId="44" xfId="0" applyNumberFormat="1" applyFont="1" applyBorder="1" applyAlignment="1">
      <alignment vertical="center"/>
    </xf>
    <xf numFmtId="4" fontId="30" fillId="0" borderId="0" xfId="0" applyNumberFormat="1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166" fontId="30" fillId="0" borderId="0" xfId="0" applyNumberFormat="1" applyFont="1" applyAlignment="1">
      <alignment horizontal="right" vertical="center"/>
    </xf>
    <xf numFmtId="0" fontId="18" fillId="0" borderId="24" xfId="0" applyFont="1" applyBorder="1" applyAlignment="1">
      <alignment vertical="center"/>
    </xf>
    <xf numFmtId="0" fontId="20" fillId="0" borderId="0" xfId="0" applyFont="1" applyAlignment="1">
      <alignment vertical="center"/>
    </xf>
    <xf numFmtId="0" fontId="38" fillId="0" borderId="0" xfId="0" applyFont="1" applyAlignment="1">
      <alignment horizontal="left" vertical="center"/>
    </xf>
    <xf numFmtId="0" fontId="39" fillId="0" borderId="0" xfId="0" applyFont="1" applyAlignment="1">
      <alignment horizontal="center" vertical="center"/>
    </xf>
    <xf numFmtId="166" fontId="39" fillId="0" borderId="0" xfId="0" applyNumberFormat="1" applyFont="1" applyAlignment="1">
      <alignment horizontal="right" vertical="center"/>
    </xf>
    <xf numFmtId="166" fontId="39" fillId="0" borderId="0" xfId="0" applyNumberFormat="1" applyFont="1" applyAlignment="1">
      <alignment horizontal="center" vertical="center"/>
    </xf>
    <xf numFmtId="166" fontId="38" fillId="0" borderId="38" xfId="0" applyNumberFormat="1" applyFont="1" applyBorder="1" applyAlignment="1">
      <alignment horizontal="right" vertical="center"/>
    </xf>
    <xf numFmtId="2" fontId="23" fillId="0" borderId="20" xfId="0" applyNumberFormat="1" applyFont="1" applyBorder="1" applyAlignment="1">
      <alignment vertical="center"/>
    </xf>
    <xf numFmtId="166" fontId="20" fillId="0" borderId="21" xfId="0" applyNumberFormat="1" applyFont="1" applyBorder="1" applyAlignment="1">
      <alignment horizontal="right" vertical="center"/>
    </xf>
    <xf numFmtId="0" fontId="18" fillId="0" borderId="0" xfId="0" applyFont="1" applyAlignment="1">
      <alignment vertical="center"/>
    </xf>
    <xf numFmtId="166" fontId="40" fillId="0" borderId="0" xfId="0" applyNumberFormat="1" applyFont="1" applyAlignment="1">
      <alignment horizontal="right" vertical="center"/>
    </xf>
    <xf numFmtId="0" fontId="39" fillId="0" borderId="24" xfId="0" applyFont="1" applyBorder="1" applyAlignment="1">
      <alignment horizontal="center" vertical="center"/>
    </xf>
    <xf numFmtId="0" fontId="41" fillId="0" borderId="20" xfId="0" applyFont="1" applyBorder="1" applyAlignment="1">
      <alignment horizontal="center" vertical="center"/>
    </xf>
    <xf numFmtId="0" fontId="42" fillId="0" borderId="21" xfId="0" applyFont="1" applyBorder="1" applyAlignment="1">
      <alignment vertical="center"/>
    </xf>
    <xf numFmtId="166" fontId="18" fillId="0" borderId="21" xfId="0" applyNumberFormat="1" applyFont="1" applyBorder="1" applyAlignment="1">
      <alignment horizontal="right" vertical="center"/>
    </xf>
    <xf numFmtId="0" fontId="43" fillId="0" borderId="45" xfId="0" applyFont="1" applyBorder="1" applyAlignment="1">
      <alignment horizontal="right" vertical="center"/>
    </xf>
    <xf numFmtId="166" fontId="40" fillId="0" borderId="46" xfId="0" applyNumberFormat="1" applyFont="1" applyBorder="1" applyAlignment="1">
      <alignment horizontal="center" vertical="center"/>
    </xf>
    <xf numFmtId="0" fontId="40" fillId="0" borderId="24" xfId="0" applyFont="1" applyBorder="1"/>
    <xf numFmtId="0" fontId="42" fillId="0" borderId="0" xfId="0" applyFont="1"/>
    <xf numFmtId="0" fontId="42" fillId="0" borderId="0" xfId="0" applyFont="1" applyAlignment="1">
      <alignment horizontal="center"/>
    </xf>
    <xf numFmtId="166" fontId="42" fillId="0" borderId="0" xfId="0" applyNumberFormat="1" applyFont="1" applyAlignment="1">
      <alignment horizontal="right"/>
    </xf>
    <xf numFmtId="166" fontId="42" fillId="0" borderId="0" xfId="0" applyNumberFormat="1" applyFont="1" applyAlignment="1">
      <alignment horizontal="center"/>
    </xf>
    <xf numFmtId="166" fontId="38" fillId="0" borderId="38" xfId="0" applyNumberFormat="1" applyFont="1" applyBorder="1" applyAlignment="1">
      <alignment horizontal="right"/>
    </xf>
    <xf numFmtId="0" fontId="44" fillId="7" borderId="23" xfId="0" applyFont="1" applyFill="1" applyBorder="1"/>
    <xf numFmtId="166" fontId="45" fillId="7" borderId="18" xfId="0" applyNumberFormat="1" applyFont="1" applyFill="1" applyBorder="1" applyAlignment="1">
      <alignment horizontal="right"/>
    </xf>
    <xf numFmtId="0" fontId="35" fillId="0" borderId="41" xfId="0" applyFont="1" applyBorder="1"/>
    <xf numFmtId="0" fontId="34" fillId="0" borderId="42" xfId="0" applyFont="1" applyBorder="1" applyAlignment="1">
      <alignment horizontal="right"/>
    </xf>
    <xf numFmtId="0" fontId="36" fillId="0" borderId="24" xfId="0" applyFont="1" applyBorder="1" applyAlignment="1">
      <alignment horizontal="center"/>
    </xf>
    <xf numFmtId="0" fontId="18" fillId="0" borderId="38" xfId="0" applyFont="1" applyBorder="1" applyAlignment="1">
      <alignment horizontal="center"/>
    </xf>
    <xf numFmtId="0" fontId="20" fillId="0" borderId="38" xfId="0" applyFont="1" applyBorder="1"/>
    <xf numFmtId="0" fontId="34" fillId="0" borderId="24" xfId="0" applyFont="1" applyBorder="1"/>
    <xf numFmtId="0" fontId="24" fillId="0" borderId="38" xfId="0" applyFont="1" applyBorder="1" applyAlignment="1">
      <alignment horizontal="left" vertical="top"/>
    </xf>
    <xf numFmtId="0" fontId="25" fillId="0" borderId="38" xfId="0" applyFont="1" applyBorder="1" applyAlignment="1">
      <alignment horizontal="left" vertical="top"/>
    </xf>
    <xf numFmtId="0" fontId="18" fillId="0" borderId="38" xfId="0" applyFont="1" applyBorder="1"/>
    <xf numFmtId="0" fontId="36" fillId="0" borderId="47" xfId="0" applyFont="1" applyBorder="1"/>
    <xf numFmtId="0" fontId="36" fillId="0" borderId="48" xfId="0" applyFont="1" applyBorder="1"/>
    <xf numFmtId="0" fontId="36" fillId="0" borderId="48" xfId="0" applyFont="1" applyBorder="1" applyAlignment="1">
      <alignment horizontal="center"/>
    </xf>
    <xf numFmtId="0" fontId="36" fillId="0" borderId="48" xfId="0" applyFont="1" applyBorder="1" applyAlignment="1">
      <alignment horizontal="right"/>
    </xf>
    <xf numFmtId="0" fontId="34" fillId="0" borderId="49" xfId="0" applyFont="1" applyBorder="1" applyAlignment="1">
      <alignment horizontal="center"/>
    </xf>
    <xf numFmtId="166" fontId="18" fillId="0" borderId="31" xfId="0" applyNumberFormat="1" applyFont="1" applyBorder="1" applyAlignment="1">
      <alignment horizontal="center" vertical="center"/>
    </xf>
    <xf numFmtId="166" fontId="18" fillId="0" borderId="27" xfId="0" applyNumberFormat="1" applyFont="1" applyBorder="1" applyAlignment="1">
      <alignment horizontal="center" vertical="center"/>
    </xf>
    <xf numFmtId="166" fontId="18" fillId="0" borderId="34" xfId="0" applyNumberFormat="1" applyFont="1" applyBorder="1" applyAlignment="1">
      <alignment horizontal="center" vertical="center"/>
    </xf>
    <xf numFmtId="166" fontId="45" fillId="7" borderId="19" xfId="0" applyNumberFormat="1" applyFont="1" applyFill="1" applyBorder="1" applyAlignment="1">
      <alignment horizontal="right" vertical="center"/>
    </xf>
    <xf numFmtId="2" fontId="18" fillId="0" borderId="1" xfId="0" applyNumberFormat="1" applyFont="1" applyBorder="1" applyAlignment="1">
      <alignment vertical="center"/>
    </xf>
    <xf numFmtId="166" fontId="20" fillId="0" borderId="1" xfId="0" applyNumberFormat="1" applyFont="1" applyBorder="1" applyAlignment="1">
      <alignment horizontal="center" vertical="center"/>
    </xf>
    <xf numFmtId="2" fontId="23" fillId="8" borderId="1" xfId="0" applyNumberFormat="1" applyFont="1" applyFill="1" applyBorder="1" applyAlignment="1">
      <alignment vertical="center"/>
    </xf>
    <xf numFmtId="0" fontId="23" fillId="8" borderId="1" xfId="0" applyFont="1" applyFill="1" applyBorder="1" applyAlignment="1">
      <alignment vertical="center"/>
    </xf>
    <xf numFmtId="0" fontId="44" fillId="7" borderId="23" xfId="0" applyFont="1" applyFill="1" applyBorder="1" applyAlignment="1">
      <alignment vertical="center"/>
    </xf>
    <xf numFmtId="0" fontId="44" fillId="7" borderId="10" xfId="0" applyFont="1" applyFill="1" applyBorder="1" applyAlignment="1">
      <alignment vertical="center"/>
    </xf>
    <xf numFmtId="0" fontId="45" fillId="7" borderId="10" xfId="0" applyFont="1" applyFill="1" applyBorder="1" applyAlignment="1">
      <alignment vertical="center"/>
    </xf>
    <xf numFmtId="0" fontId="44" fillId="7" borderId="11" xfId="0" applyFont="1" applyFill="1" applyBorder="1" applyAlignment="1">
      <alignment vertical="center"/>
    </xf>
    <xf numFmtId="0" fontId="45" fillId="7" borderId="10" xfId="0" applyFont="1" applyFill="1" applyBorder="1" applyAlignment="1">
      <alignment horizontal="left" vertical="center"/>
    </xf>
    <xf numFmtId="0" fontId="44" fillId="7" borderId="10" xfId="0" applyFont="1" applyFill="1" applyBorder="1" applyAlignment="1">
      <alignment horizontal="center" vertical="center"/>
    </xf>
    <xf numFmtId="166" fontId="44" fillId="7" borderId="10" xfId="0" applyNumberFormat="1" applyFont="1" applyFill="1" applyBorder="1" applyAlignment="1">
      <alignment horizontal="center" vertical="center"/>
    </xf>
    <xf numFmtId="166" fontId="45" fillId="7" borderId="18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37" fillId="7" borderId="24" xfId="0" applyFont="1" applyFill="1" applyBorder="1" applyAlignment="1">
      <alignment horizontal="center" vertical="center"/>
    </xf>
    <xf numFmtId="0" fontId="37" fillId="7" borderId="0" xfId="0" applyFont="1" applyFill="1" applyAlignment="1">
      <alignment horizontal="center" vertical="center"/>
    </xf>
    <xf numFmtId="0" fontId="37" fillId="7" borderId="38" xfId="0" applyFont="1" applyFill="1" applyBorder="1" applyAlignment="1">
      <alignment horizontal="center" vertical="center"/>
    </xf>
    <xf numFmtId="0" fontId="16" fillId="0" borderId="35" xfId="0" applyFont="1" applyBorder="1" applyAlignment="1">
      <alignment horizontal="center" vertical="center"/>
    </xf>
    <xf numFmtId="0" fontId="16" fillId="0" borderId="36" xfId="0" applyFont="1" applyBorder="1" applyAlignment="1">
      <alignment horizontal="center" vertical="center"/>
    </xf>
    <xf numFmtId="0" fontId="16" fillId="0" borderId="37" xfId="0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38" xfId="0" applyFont="1" applyBorder="1" applyAlignment="1">
      <alignment horizontal="center" vertical="center"/>
    </xf>
    <xf numFmtId="0" fontId="19" fillId="0" borderId="24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38" xfId="0" applyFont="1" applyBorder="1" applyAlignment="1">
      <alignment horizontal="center" vertical="center" wrapText="1"/>
    </xf>
  </cellXfs>
  <cellStyles count="31">
    <cellStyle name="Comma 2" xfId="2"/>
    <cellStyle name="Comma 3" xfId="20"/>
    <cellStyle name="Currency [0] 2" xfId="4"/>
    <cellStyle name="Currency [0] 3" xfId="22"/>
    <cellStyle name="Currency 10" xfId="14"/>
    <cellStyle name="Currency 11" xfId="15"/>
    <cellStyle name="Currency 12" xfId="9"/>
    <cellStyle name="Currency 13" xfId="16"/>
    <cellStyle name="Currency 14" xfId="17"/>
    <cellStyle name="Currency 15" xfId="18"/>
    <cellStyle name="Currency 16" xfId="21"/>
    <cellStyle name="Currency 2" xfId="3"/>
    <cellStyle name="Currency 3" xfId="8"/>
    <cellStyle name="Currency 4" xfId="10"/>
    <cellStyle name="Currency 5" xfId="7"/>
    <cellStyle name="Currency 6" xfId="6"/>
    <cellStyle name="Currency 7" xfId="11"/>
    <cellStyle name="Currency 8" xfId="12"/>
    <cellStyle name="Currency 9" xfId="13"/>
    <cellStyle name="Hyperlink 2" xfId="23"/>
    <cellStyle name="Millares 2 2" xfId="26"/>
    <cellStyle name="Normal" xfId="0" builtinId="0"/>
    <cellStyle name="Normal 11 2" xfId="28"/>
    <cellStyle name="Normal 2" xfId="1"/>
    <cellStyle name="Normal 2 2" xfId="27"/>
    <cellStyle name="Normal 3" xfId="19"/>
    <cellStyle name="Normal 3 2 2" xfId="29"/>
    <cellStyle name="Normal 4 2" xfId="30"/>
    <cellStyle name="Percent 2" xfId="5"/>
    <cellStyle name="Percent 3" xfId="24"/>
    <cellStyle name="Porcentaje" xfId="25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265814</xdr:colOff>
      <xdr:row>0</xdr:row>
      <xdr:rowOff>19049</xdr:rowOff>
    </xdr:from>
    <xdr:to>
      <xdr:col>1</xdr:col>
      <xdr:colOff>1410586</xdr:colOff>
      <xdr:row>3</xdr:row>
      <xdr:rowOff>123824</xdr:rowOff>
    </xdr:to>
    <xdr:pic>
      <xdr:nvPicPr>
        <xdr:cNvPr id="2" name="Imagen 8" descr="Imagen que contiene firmar, verde, tabla, calle&#10;&#10;Descripción generada automáticamente">
          <a:extLst>
            <a:ext uri="{FF2B5EF4-FFF2-40B4-BE49-F238E27FC236}">
              <a16:creationId xmlns:a16="http://schemas.microsoft.com/office/drawing/2014/main" id="{6A8B0339-D9F8-4AAB-B309-559911E61E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89" y="19049"/>
          <a:ext cx="1144772" cy="904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361950</xdr:colOff>
      <xdr:row>0</xdr:row>
      <xdr:rowOff>0</xdr:rowOff>
    </xdr:from>
    <xdr:to>
      <xdr:col>1</xdr:col>
      <xdr:colOff>971322</xdr:colOff>
      <xdr:row>4</xdr:row>
      <xdr:rowOff>130176</xdr:rowOff>
    </xdr:to>
    <xdr:pic>
      <xdr:nvPicPr>
        <xdr:cNvPr id="2" name="Imagen 8" descr="Imagen que contiene firmar, verde, tabla, calle&#10;&#10;Descripción generada automáticamente">
          <a:extLst>
            <a:ext uri="{FF2B5EF4-FFF2-40B4-BE49-F238E27FC236}">
              <a16:creationId xmlns:a16="http://schemas.microsoft.com/office/drawing/2014/main" id="{C9ACF458-A19E-4288-BD76-4235294361E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02" t="6034" r="11500" b="10344"/>
        <a:stretch>
          <a:fillRect/>
        </a:stretch>
      </xdr:blipFill>
      <xdr:spPr bwMode="auto">
        <a:xfrm>
          <a:off x="361950" y="0"/>
          <a:ext cx="1238022" cy="10890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443652</xdr:colOff>
      <xdr:row>14</xdr:row>
      <xdr:rowOff>114300</xdr:rowOff>
    </xdr:from>
    <xdr:to>
      <xdr:col>30</xdr:col>
      <xdr:colOff>160019</xdr:colOff>
      <xdr:row>47</xdr:row>
      <xdr:rowOff>195580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CBE6041-64B9-486D-86EA-9B20A4484D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80102" y="3759200"/>
          <a:ext cx="14518217" cy="7383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3"/>
  <sheetViews>
    <sheetView view="pageBreakPreview" topLeftCell="A44" zoomScaleNormal="100" zoomScaleSheetLayoutView="100" workbookViewId="0">
      <selection activeCell="E28" sqref="E28"/>
    </sheetView>
  </sheetViews>
  <sheetFormatPr baseColWidth="10" defaultColWidth="9.140625" defaultRowHeight="12.75" x14ac:dyDescent="0.2"/>
  <cols>
    <col min="1" max="1" width="9" style="1" customWidth="1"/>
    <col min="2" max="2" width="46.42578125" style="1" customWidth="1"/>
    <col min="3" max="3" width="12.42578125" style="2" customWidth="1"/>
    <col min="4" max="4" width="9.42578125" style="2" customWidth="1"/>
    <col min="5" max="5" width="18.5703125" style="4" customWidth="1"/>
    <col min="6" max="6" width="19.5703125" style="2" customWidth="1"/>
    <col min="7" max="7" width="22.42578125" style="43" customWidth="1"/>
    <col min="8" max="65" width="9.140625" style="1"/>
    <col min="66" max="66" width="9.140625" style="1" customWidth="1"/>
    <col min="67" max="70" width="9.140625" style="1"/>
    <col min="71" max="73" width="11" style="1" bestFit="1" customWidth="1"/>
    <col min="74" max="132" width="9.140625" style="1"/>
    <col min="133" max="135" width="11" style="1" bestFit="1" customWidth="1"/>
    <col min="136" max="16384" width="9.140625" style="1"/>
  </cols>
  <sheetData>
    <row r="1" spans="1:16" ht="21" x14ac:dyDescent="0.2">
      <c r="A1" s="3"/>
      <c r="B1" s="3"/>
      <c r="D1" s="69" t="s">
        <v>14</v>
      </c>
      <c r="E1" s="3"/>
      <c r="F1" s="1"/>
      <c r="G1" s="1"/>
      <c r="J1" s="3"/>
      <c r="K1" s="3"/>
      <c r="L1" s="3"/>
      <c r="M1" s="3"/>
      <c r="N1" s="3"/>
      <c r="O1" s="4"/>
      <c r="P1" s="3"/>
    </row>
    <row r="2" spans="1:16" ht="21" x14ac:dyDescent="0.2">
      <c r="A2" s="3"/>
      <c r="B2" s="3"/>
      <c r="D2" s="69" t="s">
        <v>15</v>
      </c>
      <c r="E2" s="3"/>
      <c r="F2" s="1"/>
      <c r="G2" s="1"/>
      <c r="J2" s="3"/>
      <c r="K2" s="3"/>
      <c r="L2" s="3"/>
      <c r="M2" s="3"/>
      <c r="N2" s="3"/>
      <c r="O2" s="4"/>
      <c r="P2" s="3"/>
    </row>
    <row r="3" spans="1:16" ht="21" x14ac:dyDescent="0.2">
      <c r="A3" s="3"/>
      <c r="B3" s="3"/>
      <c r="D3" s="69" t="s">
        <v>16</v>
      </c>
      <c r="E3" s="3"/>
      <c r="F3" s="1"/>
      <c r="G3" s="1"/>
      <c r="J3" s="3"/>
      <c r="K3" s="3"/>
      <c r="L3" s="3"/>
      <c r="M3" s="3"/>
      <c r="N3" s="3"/>
      <c r="O3" s="4"/>
      <c r="P3" s="3"/>
    </row>
    <row r="4" spans="1:16" ht="21" x14ac:dyDescent="0.2">
      <c r="A4" s="3"/>
      <c r="B4" s="3"/>
      <c r="D4" s="69" t="s">
        <v>26</v>
      </c>
      <c r="E4" s="3"/>
      <c r="F4" s="1"/>
      <c r="G4" s="1"/>
      <c r="J4" s="3"/>
      <c r="K4" s="3"/>
      <c r="L4" s="3"/>
      <c r="M4" s="3"/>
      <c r="N4" s="3"/>
      <c r="O4" s="4"/>
      <c r="P4" s="3"/>
    </row>
    <row r="5" spans="1:16" x14ac:dyDescent="0.2">
      <c r="A5" s="321" t="s">
        <v>62</v>
      </c>
      <c r="B5" s="321"/>
      <c r="C5" s="321"/>
      <c r="D5" s="321"/>
      <c r="E5" s="321"/>
      <c r="F5" s="321"/>
      <c r="G5" s="321"/>
    </row>
    <row r="6" spans="1:16" ht="13.5" thickBot="1" x14ac:dyDescent="0.25">
      <c r="A6" s="43"/>
      <c r="B6" s="43"/>
      <c r="C6" s="43"/>
      <c r="D6" s="43"/>
      <c r="E6" s="43"/>
      <c r="F6" s="43"/>
      <c r="G6" s="133">
        <v>45658</v>
      </c>
    </row>
    <row r="7" spans="1:16" ht="13.5" thickBot="1" x14ac:dyDescent="0.25">
      <c r="A7" s="56" t="s">
        <v>7</v>
      </c>
      <c r="B7" s="57" t="s">
        <v>8</v>
      </c>
      <c r="C7" s="57" t="s">
        <v>9</v>
      </c>
      <c r="D7" s="57" t="s">
        <v>10</v>
      </c>
      <c r="E7" s="57" t="s">
        <v>4</v>
      </c>
      <c r="F7" s="57" t="s">
        <v>11</v>
      </c>
      <c r="G7" s="58" t="s">
        <v>6</v>
      </c>
    </row>
    <row r="8" spans="1:16" x14ac:dyDescent="0.2">
      <c r="A8" s="5"/>
      <c r="B8" s="6"/>
      <c r="C8" s="6"/>
      <c r="D8" s="6"/>
      <c r="E8" s="44"/>
      <c r="F8" s="6"/>
      <c r="G8" s="7"/>
    </row>
    <row r="9" spans="1:16" s="18" customFormat="1" x14ac:dyDescent="0.2">
      <c r="A9" s="12">
        <v>1</v>
      </c>
      <c r="B9" s="13" t="s">
        <v>12</v>
      </c>
      <c r="C9" s="14"/>
      <c r="D9" s="15"/>
      <c r="E9" s="45"/>
      <c r="F9" s="16"/>
      <c r="G9" s="17"/>
    </row>
    <row r="10" spans="1:16" s="18" customFormat="1" ht="38.25" x14ac:dyDescent="0.2">
      <c r="A10" s="19">
        <f>+A9+0.01</f>
        <v>1.01</v>
      </c>
      <c r="B10" s="9" t="s">
        <v>61</v>
      </c>
      <c r="C10" s="20">
        <v>1</v>
      </c>
      <c r="D10" s="21" t="s">
        <v>5</v>
      </c>
      <c r="E10" s="50">
        <v>12500</v>
      </c>
      <c r="F10" s="46">
        <f>+E10*C10</f>
        <v>12500</v>
      </c>
    </row>
    <row r="11" spans="1:16" s="18" customFormat="1" x14ac:dyDescent="0.2">
      <c r="A11" s="19">
        <f t="shared" ref="A11:A13" si="0">+A10+0.01</f>
        <v>1.02</v>
      </c>
      <c r="B11" s="9" t="s">
        <v>27</v>
      </c>
      <c r="C11" s="20">
        <v>1</v>
      </c>
      <c r="D11" s="21" t="s">
        <v>5</v>
      </c>
      <c r="E11" s="50">
        <v>7500</v>
      </c>
      <c r="F11" s="46">
        <f t="shared" ref="F11:F12" si="1">+E11*C11</f>
        <v>7500</v>
      </c>
    </row>
    <row r="12" spans="1:16" s="18" customFormat="1" x14ac:dyDescent="0.2">
      <c r="A12" s="19">
        <f t="shared" si="0"/>
        <v>1.03</v>
      </c>
      <c r="B12" s="9" t="s">
        <v>48</v>
      </c>
      <c r="C12" s="20">
        <v>1</v>
      </c>
      <c r="D12" s="21" t="s">
        <v>5</v>
      </c>
      <c r="E12" s="50">
        <v>3000</v>
      </c>
      <c r="F12" s="46">
        <f t="shared" si="1"/>
        <v>3000</v>
      </c>
    </row>
    <row r="13" spans="1:16" s="18" customFormat="1" ht="25.5" x14ac:dyDescent="0.2">
      <c r="A13" s="19">
        <f t="shared" si="0"/>
        <v>1.04</v>
      </c>
      <c r="B13" s="9" t="s">
        <v>25</v>
      </c>
      <c r="C13" s="20">
        <f>7.5*1.4</f>
        <v>10.5</v>
      </c>
      <c r="D13" s="21" t="s">
        <v>1</v>
      </c>
      <c r="E13" s="50">
        <v>600</v>
      </c>
      <c r="F13" s="46">
        <f>+E13*C13</f>
        <v>6300</v>
      </c>
      <c r="G13" s="52">
        <f>SUM(F10:F13)</f>
        <v>29300</v>
      </c>
    </row>
    <row r="14" spans="1:16" s="18" customFormat="1" x14ac:dyDescent="0.2">
      <c r="A14" s="90"/>
      <c r="B14" s="91"/>
      <c r="C14" s="39"/>
      <c r="D14" s="2"/>
      <c r="E14" s="47"/>
      <c r="F14" s="22"/>
    </row>
    <row r="15" spans="1:16" s="18" customFormat="1" x14ac:dyDescent="0.2">
      <c r="A15" s="12">
        <v>2</v>
      </c>
      <c r="B15" s="13" t="s">
        <v>52</v>
      </c>
      <c r="C15" s="2"/>
      <c r="D15" s="2"/>
      <c r="E15" s="4"/>
      <c r="F15" s="2"/>
      <c r="G15" s="17"/>
    </row>
    <row r="16" spans="1:16" s="18" customFormat="1" x14ac:dyDescent="0.2">
      <c r="A16" s="12"/>
      <c r="B16" s="19" t="s">
        <v>53</v>
      </c>
      <c r="C16" s="20">
        <v>1</v>
      </c>
      <c r="D16" s="20" t="s">
        <v>5</v>
      </c>
      <c r="E16" s="50">
        <v>5000</v>
      </c>
      <c r="F16" s="46">
        <f>+E16*C16</f>
        <v>5000</v>
      </c>
      <c r="G16" s="17"/>
    </row>
    <row r="17" spans="1:15" s="18" customFormat="1" ht="25.5" x14ac:dyDescent="0.2">
      <c r="A17" s="19"/>
      <c r="B17" s="9" t="s">
        <v>54</v>
      </c>
      <c r="C17" s="20">
        <v>1</v>
      </c>
      <c r="D17" s="21" t="s">
        <v>5</v>
      </c>
      <c r="E17" s="50">
        <v>4000</v>
      </c>
      <c r="F17" s="46">
        <f>+E17*C17</f>
        <v>4000</v>
      </c>
    </row>
    <row r="18" spans="1:15" s="18" customFormat="1" ht="25.5" x14ac:dyDescent="0.2">
      <c r="A18" s="19"/>
      <c r="B18" s="9" t="s">
        <v>63</v>
      </c>
      <c r="C18" s="20">
        <v>1</v>
      </c>
      <c r="D18" s="21" t="s">
        <v>5</v>
      </c>
      <c r="E18" s="50">
        <v>6000</v>
      </c>
      <c r="F18" s="46">
        <f>+E18*C18</f>
        <v>6000</v>
      </c>
      <c r="G18" s="52">
        <f>SUM(F16:F18)</f>
        <v>15000</v>
      </c>
    </row>
    <row r="19" spans="1:15" s="18" customFormat="1" x14ac:dyDescent="0.2">
      <c r="A19" s="2"/>
      <c r="B19" s="2"/>
      <c r="C19" s="2"/>
      <c r="D19" s="2"/>
      <c r="E19" s="4"/>
      <c r="F19" s="2"/>
      <c r="G19" s="17"/>
    </row>
    <row r="20" spans="1:15" s="18" customFormat="1" x14ac:dyDescent="0.2">
      <c r="A20" s="12">
        <v>2</v>
      </c>
      <c r="B20" s="13" t="s">
        <v>28</v>
      </c>
      <c r="C20" s="2"/>
      <c r="D20" s="2"/>
      <c r="E20" s="4"/>
      <c r="F20" s="2"/>
      <c r="G20" s="17"/>
    </row>
    <row r="21" spans="1:15" s="18" customFormat="1" ht="38.25" x14ac:dyDescent="0.2">
      <c r="A21" s="19">
        <v>2.0099999999999998</v>
      </c>
      <c r="B21" s="9" t="s">
        <v>32</v>
      </c>
      <c r="C21" s="20">
        <f>17.4*1.2</f>
        <v>20.88</v>
      </c>
      <c r="D21" s="21" t="s">
        <v>29</v>
      </c>
      <c r="E21" s="50">
        <v>1200</v>
      </c>
      <c r="F21" s="46">
        <f>+E21*C21</f>
        <v>25056</v>
      </c>
      <c r="G21" s="52">
        <f>SUM(F21)</f>
        <v>25056</v>
      </c>
    </row>
    <row r="22" spans="1:15" s="18" customFormat="1" x14ac:dyDescent="0.2">
      <c r="A22" s="90"/>
      <c r="B22" s="91"/>
      <c r="C22" s="39"/>
      <c r="D22" s="2"/>
      <c r="E22" s="47"/>
      <c r="F22" s="22"/>
    </row>
    <row r="23" spans="1:15" s="18" customFormat="1" x14ac:dyDescent="0.2">
      <c r="A23" s="12">
        <v>3</v>
      </c>
      <c r="B23" s="13" t="s">
        <v>30</v>
      </c>
      <c r="C23" s="2"/>
      <c r="D23" s="2"/>
      <c r="E23" s="4"/>
      <c r="F23" s="2"/>
      <c r="G23" s="17"/>
    </row>
    <row r="24" spans="1:15" s="18" customFormat="1" x14ac:dyDescent="0.2">
      <c r="A24" s="19">
        <f>+A23+0.01</f>
        <v>3.01</v>
      </c>
      <c r="B24" s="9" t="s">
        <v>31</v>
      </c>
      <c r="C24" s="20">
        <v>290</v>
      </c>
      <c r="D24" s="21" t="s">
        <v>29</v>
      </c>
      <c r="E24" s="50">
        <v>244</v>
      </c>
      <c r="F24" s="46">
        <f>+E24*C24</f>
        <v>70760</v>
      </c>
      <c r="G24" s="52">
        <f>SUM(F24)</f>
        <v>70760</v>
      </c>
    </row>
    <row r="25" spans="1:15" x14ac:dyDescent="0.2">
      <c r="A25" s="23"/>
      <c r="B25" s="40"/>
      <c r="C25" s="39"/>
      <c r="E25" s="47"/>
      <c r="F25" s="22"/>
      <c r="G25" s="53"/>
      <c r="I25" s="321"/>
      <c r="J25" s="321"/>
      <c r="K25" s="321"/>
      <c r="L25" s="321"/>
      <c r="M25" s="321"/>
      <c r="N25" s="321"/>
      <c r="O25" s="321"/>
    </row>
    <row r="26" spans="1:15" x14ac:dyDescent="0.2">
      <c r="A26" s="12">
        <v>4</v>
      </c>
      <c r="B26" s="13" t="s">
        <v>51</v>
      </c>
      <c r="G26" s="54"/>
    </row>
    <row r="27" spans="1:15" s="18" customFormat="1" x14ac:dyDescent="0.2">
      <c r="A27" s="8">
        <f t="shared" ref="A27:A29" si="2">+A26+0.01</f>
        <v>4.01</v>
      </c>
      <c r="B27" s="93" t="s">
        <v>33</v>
      </c>
      <c r="C27" s="10">
        <v>1</v>
      </c>
      <c r="D27" s="11" t="s">
        <v>0</v>
      </c>
      <c r="E27" s="94">
        <v>14542.62</v>
      </c>
      <c r="F27" s="94">
        <f t="shared" ref="F27:F29" si="3">+ROUND((C27*E27),2)</f>
        <v>14542.62</v>
      </c>
      <c r="G27" s="17"/>
    </row>
    <row r="28" spans="1:15" s="18" customFormat="1" ht="25.5" x14ac:dyDescent="0.2">
      <c r="A28" s="8">
        <f t="shared" si="2"/>
        <v>4.0199999999999996</v>
      </c>
      <c r="B28" s="93" t="s">
        <v>34</v>
      </c>
      <c r="C28" s="10">
        <v>1</v>
      </c>
      <c r="D28" s="11" t="s">
        <v>0</v>
      </c>
      <c r="E28" s="94">
        <v>17152.190000000002</v>
      </c>
      <c r="F28" s="94">
        <f t="shared" si="3"/>
        <v>17152.189999999999</v>
      </c>
      <c r="G28" s="17"/>
    </row>
    <row r="29" spans="1:15" x14ac:dyDescent="0.2">
      <c r="A29" s="8">
        <f t="shared" si="2"/>
        <v>4.0299999999999994</v>
      </c>
      <c r="B29" s="93" t="s">
        <v>35</v>
      </c>
      <c r="C29" s="10">
        <v>1</v>
      </c>
      <c r="D29" s="2" t="s">
        <v>5</v>
      </c>
      <c r="E29" s="94">
        <v>5000</v>
      </c>
      <c r="F29" s="94">
        <f t="shared" si="3"/>
        <v>5000</v>
      </c>
      <c r="G29" s="54"/>
    </row>
    <row r="30" spans="1:15" ht="25.5" x14ac:dyDescent="0.2">
      <c r="A30" s="19">
        <v>2.02</v>
      </c>
      <c r="B30" s="9" t="s">
        <v>47</v>
      </c>
      <c r="C30" s="10">
        <v>1</v>
      </c>
      <c r="D30" s="21" t="s">
        <v>0</v>
      </c>
      <c r="E30" s="46">
        <v>170000</v>
      </c>
      <c r="F30" s="46">
        <f>+E30*C30</f>
        <v>170000</v>
      </c>
      <c r="G30" s="52">
        <f>SUM(F27:F30)</f>
        <v>206694.81</v>
      </c>
    </row>
    <row r="31" spans="1:15" x14ac:dyDescent="0.2">
      <c r="A31" s="36"/>
      <c r="B31" s="36"/>
      <c r="C31" s="36"/>
      <c r="D31" s="15"/>
      <c r="E31" s="47"/>
      <c r="F31" s="47"/>
      <c r="G31" s="53"/>
    </row>
    <row r="32" spans="1:15" x14ac:dyDescent="0.2">
      <c r="A32" s="12">
        <v>5</v>
      </c>
      <c r="B32" s="13" t="s">
        <v>50</v>
      </c>
      <c r="G32" s="54"/>
    </row>
    <row r="33" spans="1:7" s="18" customFormat="1" ht="63.75" x14ac:dyDescent="0.2">
      <c r="A33" s="8">
        <f t="shared" ref="A33:A34" si="4">+A32+0.01</f>
        <v>5.01</v>
      </c>
      <c r="B33" s="9" t="s">
        <v>36</v>
      </c>
      <c r="C33" s="20">
        <v>1</v>
      </c>
      <c r="D33" s="21" t="s">
        <v>5</v>
      </c>
      <c r="E33" s="50">
        <v>40000</v>
      </c>
      <c r="F33" s="46">
        <f>+E33*C33</f>
        <v>40000</v>
      </c>
      <c r="G33" s="54"/>
    </row>
    <row r="34" spans="1:7" s="18" customFormat="1" ht="25.5" x14ac:dyDescent="0.2">
      <c r="A34" s="8">
        <f t="shared" si="4"/>
        <v>5.0199999999999996</v>
      </c>
      <c r="B34" s="9" t="s">
        <v>38</v>
      </c>
      <c r="C34" s="20">
        <v>4</v>
      </c>
      <c r="D34" s="21" t="s">
        <v>37</v>
      </c>
      <c r="E34" s="50">
        <v>7125</v>
      </c>
      <c r="F34" s="46">
        <f>C34*E34</f>
        <v>28500</v>
      </c>
      <c r="G34" s="52">
        <f>SUM(F33:F34)</f>
        <v>68500</v>
      </c>
    </row>
    <row r="35" spans="1:7" s="18" customFormat="1" x14ac:dyDescent="0.2">
      <c r="A35" s="95"/>
      <c r="B35" s="96"/>
      <c r="C35" s="97"/>
      <c r="D35" s="15"/>
      <c r="E35" s="45"/>
      <c r="F35" s="47"/>
      <c r="G35" s="53"/>
    </row>
    <row r="36" spans="1:7" x14ac:dyDescent="0.2">
      <c r="A36" s="12">
        <v>6</v>
      </c>
      <c r="B36" s="13" t="s">
        <v>39</v>
      </c>
      <c r="G36" s="54"/>
    </row>
    <row r="37" spans="1:7" s="18" customFormat="1" x14ac:dyDescent="0.2">
      <c r="A37" s="8">
        <f t="shared" ref="A37:A39" si="5">+A36+0.01</f>
        <v>6.01</v>
      </c>
      <c r="B37" s="9" t="s">
        <v>40</v>
      </c>
      <c r="C37" s="20">
        <f>9.2*7.6</f>
        <v>69.919999999999987</v>
      </c>
      <c r="D37" s="21" t="s">
        <v>2</v>
      </c>
      <c r="E37" s="50">
        <v>821.35</v>
      </c>
      <c r="F37" s="46">
        <f>+E37*C37</f>
        <v>57428.791999999994</v>
      </c>
      <c r="G37" s="54"/>
    </row>
    <row r="38" spans="1:7" s="18" customFormat="1" x14ac:dyDescent="0.2">
      <c r="A38" s="8">
        <f t="shared" si="5"/>
        <v>6.02</v>
      </c>
      <c r="B38" s="9" t="s">
        <v>41</v>
      </c>
      <c r="C38" s="20">
        <v>33</v>
      </c>
      <c r="D38" s="21" t="s">
        <v>37</v>
      </c>
      <c r="E38" s="50">
        <v>223.85</v>
      </c>
      <c r="F38" s="46">
        <f>C38*E38</f>
        <v>7387.05</v>
      </c>
    </row>
    <row r="39" spans="1:7" s="117" customFormat="1" x14ac:dyDescent="0.2">
      <c r="A39" s="113">
        <f t="shared" si="5"/>
        <v>6.0299999999999994</v>
      </c>
      <c r="B39" s="118" t="s">
        <v>49</v>
      </c>
      <c r="C39" s="114">
        <v>10</v>
      </c>
      <c r="D39" s="115" t="s">
        <v>3</v>
      </c>
      <c r="E39" s="50">
        <v>1250</v>
      </c>
      <c r="F39" s="46">
        <f t="shared" ref="F39" si="6">+ROUND((C39*E39),2)</f>
        <v>12500</v>
      </c>
      <c r="G39" s="116">
        <f>SUM(F37:F39)</f>
        <v>77315.842000000004</v>
      </c>
    </row>
    <row r="40" spans="1:7" s="18" customFormat="1" x14ac:dyDescent="0.2">
      <c r="A40" s="95"/>
      <c r="B40" s="96"/>
      <c r="C40" s="97"/>
      <c r="D40" s="15"/>
      <c r="E40" s="45"/>
      <c r="F40" s="47"/>
      <c r="G40" s="53"/>
    </row>
    <row r="41" spans="1:7" s="18" customFormat="1" ht="13.5" thickBot="1" x14ac:dyDescent="0.25">
      <c r="A41" s="95"/>
      <c r="B41" s="96"/>
      <c r="C41" s="97"/>
      <c r="D41" s="15"/>
      <c r="E41" s="45"/>
      <c r="F41" s="47"/>
      <c r="G41" s="53"/>
    </row>
    <row r="42" spans="1:7" ht="13.5" thickBot="1" x14ac:dyDescent="0.25">
      <c r="A42" s="24"/>
      <c r="B42" s="110"/>
      <c r="C42" s="102" t="s">
        <v>45</v>
      </c>
      <c r="D42" s="110"/>
      <c r="E42" s="110"/>
      <c r="F42" s="111"/>
      <c r="G42" s="112">
        <f>SUM(G13:G39)</f>
        <v>492626.652</v>
      </c>
    </row>
    <row r="43" spans="1:7" x14ac:dyDescent="0.2">
      <c r="A43" s="25"/>
      <c r="B43" s="36"/>
      <c r="C43" s="109"/>
      <c r="D43" s="37"/>
      <c r="E43" s="48"/>
      <c r="F43" s="38"/>
      <c r="G43" s="63"/>
    </row>
    <row r="44" spans="1:7" x14ac:dyDescent="0.2">
      <c r="A44" s="12">
        <v>7</v>
      </c>
      <c r="B44" s="107" t="s">
        <v>44</v>
      </c>
      <c r="C44" s="11"/>
      <c r="D44" s="70">
        <v>0.05</v>
      </c>
      <c r="E44" s="108"/>
      <c r="F44" s="94"/>
      <c r="G44" s="52">
        <f>+G42*0.05</f>
        <v>24631.332600000002</v>
      </c>
    </row>
    <row r="45" spans="1:7" ht="13.5" thickBot="1" x14ac:dyDescent="0.25">
      <c r="A45" s="25"/>
      <c r="D45" s="98"/>
      <c r="E45" s="51"/>
      <c r="F45" s="22"/>
      <c r="G45" s="92"/>
    </row>
    <row r="46" spans="1:7" ht="13.5" thickBot="1" x14ac:dyDescent="0.25">
      <c r="A46" s="24"/>
      <c r="B46" s="110"/>
      <c r="C46" s="110"/>
      <c r="D46" s="102" t="s">
        <v>46</v>
      </c>
      <c r="E46" s="110"/>
      <c r="F46" s="111"/>
      <c r="G46" s="112">
        <f>+G44+G42</f>
        <v>517257.98460000003</v>
      </c>
    </row>
    <row r="47" spans="1:7" x14ac:dyDescent="0.2">
      <c r="A47" s="37"/>
      <c r="B47" s="37"/>
      <c r="C47" s="37"/>
      <c r="D47" s="109"/>
      <c r="E47" s="37"/>
      <c r="F47" s="37"/>
      <c r="G47" s="63"/>
    </row>
    <row r="48" spans="1:7" s="99" customFormat="1" ht="15" x14ac:dyDescent="0.25">
      <c r="A48" s="100"/>
      <c r="B48" s="119" t="s">
        <v>42</v>
      </c>
      <c r="C48" s="120"/>
      <c r="D48" s="121"/>
      <c r="E48" s="122"/>
      <c r="F48" s="123"/>
      <c r="G48" s="124"/>
    </row>
    <row r="49" spans="1:18" s="130" customFormat="1" x14ac:dyDescent="0.2">
      <c r="A49" s="125"/>
      <c r="B49" s="126" t="s">
        <v>59</v>
      </c>
      <c r="C49" s="127">
        <v>0.1</v>
      </c>
      <c r="D49" s="21"/>
      <c r="E49" s="128"/>
      <c r="F49" s="129"/>
      <c r="G49" s="128">
        <f>C49*G46</f>
        <v>51725.798460000005</v>
      </c>
    </row>
    <row r="50" spans="1:18" s="130" customFormat="1" x14ac:dyDescent="0.2">
      <c r="A50" s="125"/>
      <c r="B50" s="126" t="s">
        <v>58</v>
      </c>
      <c r="C50" s="131">
        <v>0.03</v>
      </c>
      <c r="D50" s="21"/>
      <c r="E50" s="128"/>
      <c r="F50" s="129"/>
      <c r="G50" s="128">
        <f>C50*G46</f>
        <v>15517.739538</v>
      </c>
    </row>
    <row r="51" spans="1:18" s="130" customFormat="1" x14ac:dyDescent="0.2">
      <c r="A51" s="125"/>
      <c r="B51" s="126" t="s">
        <v>57</v>
      </c>
      <c r="C51" s="131">
        <v>0.04</v>
      </c>
      <c r="D51" s="132"/>
      <c r="E51" s="128"/>
      <c r="F51" s="129"/>
      <c r="G51" s="128">
        <f>C51*G46</f>
        <v>20690.319384000002</v>
      </c>
    </row>
    <row r="52" spans="1:18" s="130" customFormat="1" x14ac:dyDescent="0.2">
      <c r="A52" s="125"/>
      <c r="B52" s="126" t="s">
        <v>60</v>
      </c>
      <c r="C52" s="131">
        <v>0.01</v>
      </c>
      <c r="D52" s="132"/>
      <c r="E52" s="128"/>
      <c r="F52" s="129"/>
      <c r="G52" s="128">
        <f>C52*G46</f>
        <v>5172.5798460000005</v>
      </c>
    </row>
    <row r="53" spans="1:18" s="130" customFormat="1" x14ac:dyDescent="0.2">
      <c r="A53" s="125"/>
      <c r="B53" s="126" t="s">
        <v>43</v>
      </c>
      <c r="C53" s="131">
        <v>0.01</v>
      </c>
      <c r="D53" s="132"/>
      <c r="E53" s="128"/>
      <c r="F53" s="129"/>
      <c r="G53" s="128">
        <f>C53*G46</f>
        <v>5172.5798460000005</v>
      </c>
    </row>
    <row r="54" spans="1:18" s="130" customFormat="1" x14ac:dyDescent="0.2">
      <c r="A54" s="125"/>
      <c r="B54" s="126" t="s">
        <v>55</v>
      </c>
      <c r="C54" s="131">
        <v>1E-3</v>
      </c>
      <c r="D54" s="132"/>
      <c r="E54" s="128"/>
      <c r="F54" s="129"/>
      <c r="G54" s="128">
        <f>C54*G46</f>
        <v>517.25798459999999</v>
      </c>
    </row>
    <row r="55" spans="1:18" s="130" customFormat="1" x14ac:dyDescent="0.2">
      <c r="A55" s="125"/>
      <c r="B55" s="126" t="s">
        <v>18</v>
      </c>
      <c r="C55" s="131">
        <v>0.05</v>
      </c>
      <c r="D55" s="132"/>
      <c r="E55" s="128"/>
      <c r="F55" s="129"/>
      <c r="G55" s="128">
        <f>C55*G46</f>
        <v>25862.899230000003</v>
      </c>
    </row>
    <row r="56" spans="1:18" s="130" customFormat="1" x14ac:dyDescent="0.2">
      <c r="A56" s="125"/>
      <c r="B56" s="126" t="s">
        <v>56</v>
      </c>
      <c r="C56" s="131">
        <v>0.18</v>
      </c>
      <c r="D56" s="132"/>
      <c r="E56" s="128"/>
      <c r="F56" s="129"/>
      <c r="G56" s="128">
        <f>G49*C56</f>
        <v>9310.6437228000013</v>
      </c>
    </row>
    <row r="57" spans="1:18" ht="15" thickBot="1" x14ac:dyDescent="0.25">
      <c r="A57" s="26"/>
      <c r="B57" s="27"/>
      <c r="C57" s="28"/>
      <c r="D57" s="29"/>
      <c r="E57" s="71"/>
      <c r="F57" s="71"/>
      <c r="G57" s="71"/>
    </row>
    <row r="58" spans="1:18" s="18" customFormat="1" ht="13.5" thickBot="1" x14ac:dyDescent="0.25">
      <c r="A58" s="101"/>
      <c r="B58" s="102"/>
      <c r="C58" s="103" t="s">
        <v>17</v>
      </c>
      <c r="D58" s="104"/>
      <c r="E58" s="105"/>
      <c r="F58" s="105"/>
      <c r="G58" s="106">
        <f>SUM(G49:G57)</f>
        <v>133969.81801140003</v>
      </c>
    </row>
    <row r="59" spans="1:18" x14ac:dyDescent="0.2">
      <c r="A59" s="30"/>
      <c r="B59" s="42"/>
      <c r="C59" s="41"/>
      <c r="E59" s="51"/>
      <c r="F59" s="22"/>
      <c r="G59" s="53"/>
    </row>
    <row r="60" spans="1:18" ht="13.5" thickBot="1" x14ac:dyDescent="0.25">
      <c r="A60" s="30"/>
      <c r="B60" s="59"/>
      <c r="C60" s="60"/>
      <c r="D60" s="60"/>
      <c r="E60" s="61"/>
      <c r="F60" s="62"/>
      <c r="G60" s="63"/>
    </row>
    <row r="61" spans="1:18" ht="15" thickBot="1" x14ac:dyDescent="0.25">
      <c r="A61" s="31"/>
      <c r="B61" s="64" t="s">
        <v>13</v>
      </c>
      <c r="C61" s="65"/>
      <c r="D61" s="65"/>
      <c r="E61" s="66"/>
      <c r="F61" s="67"/>
      <c r="G61" s="68">
        <f>+G58+G46</f>
        <v>651227.80261140002</v>
      </c>
    </row>
    <row r="62" spans="1:18" x14ac:dyDescent="0.2">
      <c r="A62" s="32"/>
      <c r="B62" s="33"/>
      <c r="C62" s="34"/>
      <c r="D62" s="33"/>
      <c r="E62" s="49"/>
      <c r="F62" s="35"/>
      <c r="G62" s="55"/>
    </row>
    <row r="63" spans="1:18" ht="18.75" x14ac:dyDescent="0.25">
      <c r="A63" s="72"/>
      <c r="B63" s="79" t="s">
        <v>24</v>
      </c>
      <c r="C63" s="80"/>
      <c r="D63" s="81" t="s">
        <v>21</v>
      </c>
      <c r="E63" s="80"/>
      <c r="F63" s="82"/>
      <c r="G63" s="80"/>
      <c r="H63" s="76"/>
      <c r="I63" s="76"/>
      <c r="J63" s="76"/>
      <c r="K63" s="76"/>
      <c r="L63" s="76"/>
      <c r="M63" s="72"/>
      <c r="N63" s="72"/>
      <c r="O63" s="72"/>
      <c r="P63" s="73"/>
      <c r="R63" s="43"/>
    </row>
    <row r="64" spans="1:18" ht="18.75" x14ac:dyDescent="0.25">
      <c r="A64" s="72"/>
      <c r="B64" s="79"/>
      <c r="C64" s="80"/>
      <c r="D64" s="81"/>
      <c r="E64" s="80"/>
      <c r="F64" s="82"/>
      <c r="G64" s="80"/>
      <c r="H64" s="76"/>
      <c r="I64" s="76"/>
      <c r="J64" s="76"/>
      <c r="K64" s="76"/>
      <c r="L64" s="76"/>
      <c r="M64" s="72"/>
      <c r="N64" s="72"/>
      <c r="O64" s="72"/>
      <c r="P64" s="73"/>
      <c r="R64" s="43"/>
    </row>
    <row r="65" spans="1:18" ht="18.75" x14ac:dyDescent="0.25">
      <c r="A65" s="72"/>
      <c r="B65" s="79"/>
      <c r="C65" s="80"/>
      <c r="D65" s="81"/>
      <c r="E65" s="80"/>
      <c r="F65" s="82"/>
      <c r="G65" s="80"/>
      <c r="H65" s="76"/>
      <c r="I65" s="76"/>
      <c r="J65" s="76"/>
      <c r="K65" s="76"/>
      <c r="L65" s="76"/>
      <c r="M65" s="72"/>
      <c r="N65" s="72"/>
      <c r="O65" s="72"/>
      <c r="P65" s="73"/>
      <c r="R65" s="43"/>
    </row>
    <row r="66" spans="1:18" ht="18.75" x14ac:dyDescent="0.25">
      <c r="A66" s="72"/>
      <c r="B66" s="80"/>
      <c r="C66" s="80"/>
      <c r="D66" s="83"/>
      <c r="E66" s="82"/>
      <c r="F66" s="80"/>
      <c r="G66" s="84"/>
      <c r="H66" s="76"/>
      <c r="I66" s="76"/>
      <c r="J66" s="76"/>
      <c r="K66" s="76"/>
      <c r="L66" s="76"/>
      <c r="M66" s="74"/>
      <c r="N66" s="72"/>
      <c r="O66" s="72"/>
      <c r="P66" s="75"/>
    </row>
    <row r="67" spans="1:18" s="78" customFormat="1" ht="18.75" x14ac:dyDescent="0.25">
      <c r="A67" s="74"/>
      <c r="B67" s="89" t="s">
        <v>64</v>
      </c>
      <c r="C67" s="82"/>
      <c r="D67" s="85"/>
      <c r="E67" s="84" t="s">
        <v>23</v>
      </c>
      <c r="F67" s="84"/>
      <c r="G67" s="86"/>
      <c r="H67" s="76"/>
      <c r="I67" s="76"/>
      <c r="J67" s="76"/>
      <c r="K67" s="76"/>
      <c r="L67" s="76"/>
      <c r="M67" s="72"/>
      <c r="N67" s="76"/>
      <c r="O67" s="72"/>
      <c r="P67" s="77"/>
    </row>
    <row r="68" spans="1:18" s="78" customFormat="1" ht="18.75" x14ac:dyDescent="0.25">
      <c r="A68" s="72"/>
      <c r="B68" s="80" t="s">
        <v>65</v>
      </c>
      <c r="C68" s="82"/>
      <c r="D68" s="86"/>
      <c r="E68" s="82" t="s">
        <v>22</v>
      </c>
      <c r="F68" s="87"/>
      <c r="G68" s="88"/>
      <c r="H68" s="76"/>
      <c r="I68" s="76"/>
      <c r="J68" s="76"/>
      <c r="K68" s="76"/>
      <c r="L68" s="76"/>
      <c r="M68" s="76"/>
      <c r="N68" s="72"/>
      <c r="O68" s="76"/>
    </row>
    <row r="69" spans="1:18" s="78" customFormat="1" ht="18.75" x14ac:dyDescent="0.25">
      <c r="A69" s="2"/>
      <c r="B69" s="74"/>
      <c r="C69" s="76"/>
      <c r="D69" s="76"/>
      <c r="E69" s="76"/>
      <c r="F69" s="72"/>
    </row>
    <row r="70" spans="1:18" s="78" customFormat="1" ht="18.75" x14ac:dyDescent="0.25">
      <c r="A70" s="2"/>
      <c r="B70" s="74"/>
      <c r="C70" s="76"/>
      <c r="D70" s="76"/>
      <c r="E70" s="76"/>
      <c r="F70" s="72"/>
    </row>
    <row r="71" spans="1:18" ht="15" x14ac:dyDescent="0.2">
      <c r="B71" s="79" t="s">
        <v>66</v>
      </c>
      <c r="C71" s="1"/>
      <c r="D71" s="1"/>
      <c r="F71" s="1"/>
      <c r="G71" s="1"/>
    </row>
    <row r="72" spans="1:18" ht="15" x14ac:dyDescent="0.2">
      <c r="C72" s="89" t="s">
        <v>19</v>
      </c>
    </row>
    <row r="73" spans="1:18" ht="15" x14ac:dyDescent="0.2">
      <c r="C73" s="80" t="s">
        <v>20</v>
      </c>
    </row>
  </sheetData>
  <mergeCells count="2">
    <mergeCell ref="A5:G5"/>
    <mergeCell ref="I25:O25"/>
  </mergeCells>
  <printOptions horizontalCentered="1"/>
  <pageMargins left="0.45" right="0.45" top="0.5" bottom="0.5" header="0.3" footer="0.3"/>
  <pageSetup scale="5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249977111117893"/>
  </sheetPr>
  <dimension ref="A1:R103"/>
  <sheetViews>
    <sheetView showGridLines="0" tabSelected="1" view="pageBreakPreview" topLeftCell="C26" zoomScaleNormal="100" zoomScaleSheetLayoutView="100" workbookViewId="0">
      <selection activeCell="A105" sqref="A105"/>
    </sheetView>
  </sheetViews>
  <sheetFormatPr baseColWidth="10" defaultColWidth="9.140625" defaultRowHeight="14.25" x14ac:dyDescent="0.2"/>
  <cols>
    <col min="1" max="1" width="9" style="138" customWidth="1"/>
    <col min="2" max="2" width="78.85546875" style="138" customWidth="1"/>
    <col min="3" max="3" width="12.42578125" style="137" customWidth="1"/>
    <col min="4" max="4" width="11.5703125" style="137" customWidth="1"/>
    <col min="5" max="5" width="20.5703125" style="139" customWidth="1"/>
    <col min="6" max="6" width="17.85546875" style="137" customWidth="1"/>
    <col min="7" max="7" width="25" style="135" customWidth="1"/>
    <col min="8" max="10" width="9.140625" style="138"/>
    <col min="11" max="11" width="11.85546875" style="138" customWidth="1"/>
    <col min="12" max="65" width="9.140625" style="138"/>
    <col min="66" max="66" width="9.140625" style="138" customWidth="1"/>
    <col min="67" max="70" width="9.140625" style="138"/>
    <col min="71" max="73" width="11" style="138" bestFit="1" customWidth="1"/>
    <col min="74" max="132" width="9.140625" style="138"/>
    <col min="133" max="135" width="11" style="138" bestFit="1" customWidth="1"/>
    <col min="136" max="16384" width="9.140625" style="138"/>
  </cols>
  <sheetData>
    <row r="1" spans="1:16" ht="21.75" thickTop="1" x14ac:dyDescent="0.2">
      <c r="A1" s="325" t="s">
        <v>14</v>
      </c>
      <c r="B1" s="326"/>
      <c r="C1" s="326"/>
      <c r="D1" s="326"/>
      <c r="E1" s="326"/>
      <c r="F1" s="326"/>
      <c r="G1" s="327"/>
      <c r="J1" s="136"/>
      <c r="K1" s="136"/>
      <c r="L1" s="136"/>
      <c r="M1" s="136"/>
      <c r="N1" s="136"/>
      <c r="O1" s="139"/>
      <c r="P1" s="136"/>
    </row>
    <row r="2" spans="1:16" ht="18" customHeight="1" x14ac:dyDescent="0.2">
      <c r="A2" s="328" t="s">
        <v>15</v>
      </c>
      <c r="B2" s="329"/>
      <c r="C2" s="329"/>
      <c r="D2" s="329"/>
      <c r="E2" s="329"/>
      <c r="F2" s="329"/>
      <c r="G2" s="330"/>
      <c r="J2" s="136"/>
      <c r="K2" s="136"/>
      <c r="L2" s="136"/>
      <c r="M2" s="136"/>
      <c r="N2" s="136"/>
      <c r="O2" s="139"/>
      <c r="P2" s="136"/>
    </row>
    <row r="3" spans="1:16" ht="18" customHeight="1" x14ac:dyDescent="0.2">
      <c r="A3" s="328" t="s">
        <v>16</v>
      </c>
      <c r="B3" s="329"/>
      <c r="C3" s="329"/>
      <c r="D3" s="329"/>
      <c r="E3" s="329"/>
      <c r="F3" s="329"/>
      <c r="G3" s="330"/>
      <c r="J3" s="136"/>
      <c r="K3" s="136"/>
      <c r="L3" s="136"/>
      <c r="M3" s="136"/>
      <c r="N3" s="136"/>
      <c r="O3" s="139"/>
      <c r="P3" s="136"/>
    </row>
    <row r="4" spans="1:16" ht="18" customHeight="1" x14ac:dyDescent="0.2">
      <c r="A4" s="328" t="s">
        <v>26</v>
      </c>
      <c r="B4" s="329"/>
      <c r="C4" s="329"/>
      <c r="D4" s="329"/>
      <c r="E4" s="329"/>
      <c r="F4" s="329"/>
      <c r="G4" s="330"/>
      <c r="J4" s="136"/>
      <c r="K4" s="136"/>
      <c r="L4" s="136"/>
      <c r="M4" s="136"/>
      <c r="N4" s="136"/>
      <c r="O4" s="139"/>
      <c r="P4" s="136"/>
    </row>
    <row r="5" spans="1:16" x14ac:dyDescent="0.2">
      <c r="A5" s="217"/>
      <c r="C5" s="138"/>
      <c r="D5" s="138"/>
      <c r="E5" s="138"/>
      <c r="F5" s="138"/>
      <c r="G5" s="218"/>
    </row>
    <row r="6" spans="1:16" ht="38.450000000000003" customHeight="1" x14ac:dyDescent="0.2">
      <c r="A6" s="331" t="s">
        <v>106</v>
      </c>
      <c r="B6" s="332"/>
      <c r="C6" s="332"/>
      <c r="D6" s="332"/>
      <c r="E6" s="332"/>
      <c r="F6" s="332"/>
      <c r="G6" s="333"/>
    </row>
    <row r="7" spans="1:16" ht="22.35" customHeight="1" thickBot="1" x14ac:dyDescent="0.25">
      <c r="A7" s="219"/>
      <c r="B7" s="135"/>
      <c r="C7" s="135"/>
      <c r="D7" s="135"/>
      <c r="E7" s="135"/>
      <c r="F7" s="135"/>
      <c r="G7" s="220">
        <f ca="1">TODAY()</f>
        <v>46205</v>
      </c>
    </row>
    <row r="8" spans="1:16" ht="15.75" thickBot="1" x14ac:dyDescent="0.25">
      <c r="A8" s="221" t="s">
        <v>7</v>
      </c>
      <c r="B8" s="210" t="s">
        <v>8</v>
      </c>
      <c r="C8" s="210" t="s">
        <v>9</v>
      </c>
      <c r="D8" s="210" t="s">
        <v>10</v>
      </c>
      <c r="E8" s="210" t="s">
        <v>4</v>
      </c>
      <c r="F8" s="210" t="s">
        <v>11</v>
      </c>
      <c r="G8" s="222" t="s">
        <v>6</v>
      </c>
    </row>
    <row r="9" spans="1:16" ht="15" x14ac:dyDescent="0.2">
      <c r="A9" s="223"/>
      <c r="B9" s="211"/>
      <c r="C9" s="211"/>
      <c r="D9" s="211"/>
      <c r="E9" s="212"/>
      <c r="F9" s="211"/>
      <c r="G9" s="224"/>
    </row>
    <row r="10" spans="1:16" ht="22.5" customHeight="1" x14ac:dyDescent="0.2">
      <c r="A10" s="322" t="s">
        <v>67</v>
      </c>
      <c r="B10" s="323"/>
      <c r="C10" s="323"/>
      <c r="D10" s="323"/>
      <c r="E10" s="323"/>
      <c r="F10" s="323"/>
      <c r="G10" s="324"/>
    </row>
    <row r="11" spans="1:16" x14ac:dyDescent="0.2">
      <c r="A11" s="219"/>
      <c r="B11" s="135"/>
      <c r="C11" s="135"/>
      <c r="D11" s="135"/>
      <c r="E11" s="136"/>
      <c r="F11" s="135"/>
      <c r="G11" s="225"/>
    </row>
    <row r="12" spans="1:16" s="141" customFormat="1" ht="25.5" customHeight="1" thickBot="1" x14ac:dyDescent="0.25">
      <c r="A12" s="311">
        <v>1</v>
      </c>
      <c r="B12" s="312" t="s">
        <v>12</v>
      </c>
      <c r="C12" s="192"/>
      <c r="D12" s="226"/>
      <c r="E12" s="227"/>
      <c r="F12" s="228"/>
      <c r="G12" s="229"/>
      <c r="H12" s="140"/>
    </row>
    <row r="13" spans="1:16" s="141" customFormat="1" ht="24" customHeight="1" x14ac:dyDescent="0.2">
      <c r="A13" s="193"/>
      <c r="B13" s="194" t="s">
        <v>70</v>
      </c>
      <c r="C13" s="195">
        <v>1</v>
      </c>
      <c r="D13" s="196" t="s">
        <v>5</v>
      </c>
      <c r="E13" s="197">
        <v>0</v>
      </c>
      <c r="F13" s="305">
        <f>E13*C13</f>
        <v>0</v>
      </c>
      <c r="G13" s="230"/>
      <c r="H13" s="140"/>
    </row>
    <row r="14" spans="1:16" s="141" customFormat="1" ht="22.35" customHeight="1" x14ac:dyDescent="0.2">
      <c r="A14" s="151"/>
      <c r="B14" s="156" t="s">
        <v>71</v>
      </c>
      <c r="C14" s="153">
        <v>1</v>
      </c>
      <c r="D14" s="154" t="s">
        <v>5</v>
      </c>
      <c r="E14" s="155">
        <v>0</v>
      </c>
      <c r="F14" s="306">
        <f t="shared" ref="F14" si="0">E14*C14</f>
        <v>0</v>
      </c>
      <c r="G14" s="231"/>
      <c r="H14" s="140"/>
    </row>
    <row r="15" spans="1:16" s="141" customFormat="1" ht="30" customHeight="1" thickBot="1" x14ac:dyDescent="0.25">
      <c r="A15" s="198"/>
      <c r="B15" s="199" t="s">
        <v>81</v>
      </c>
      <c r="C15" s="200">
        <v>1</v>
      </c>
      <c r="D15" s="201" t="s">
        <v>5</v>
      </c>
      <c r="E15" s="202">
        <v>0</v>
      </c>
      <c r="F15" s="307">
        <f>E15*C15</f>
        <v>0</v>
      </c>
      <c r="G15" s="231"/>
      <c r="H15" s="140"/>
    </row>
    <row r="16" spans="1:16" s="141" customFormat="1" ht="15.75" thickBot="1" x14ac:dyDescent="0.3">
      <c r="A16" s="232"/>
      <c r="B16" s="171"/>
      <c r="C16" s="207"/>
      <c r="D16" s="208"/>
      <c r="E16" s="233"/>
      <c r="F16" s="209"/>
      <c r="G16" s="234">
        <f>SUM(F13:F15)</f>
        <v>0</v>
      </c>
      <c r="H16" s="140"/>
      <c r="I16"/>
    </row>
    <row r="17" spans="1:8" s="141" customFormat="1" ht="15" x14ac:dyDescent="0.2">
      <c r="A17" s="311">
        <v>2</v>
      </c>
      <c r="B17" s="312" t="s">
        <v>98</v>
      </c>
      <c r="C17" s="80"/>
      <c r="D17" s="80"/>
      <c r="E17" s="80"/>
      <c r="F17" s="80"/>
      <c r="G17" s="235"/>
      <c r="H17" s="140"/>
    </row>
    <row r="18" spans="1:8" s="141" customFormat="1" ht="15" x14ac:dyDescent="0.2">
      <c r="A18" s="236"/>
      <c r="B18" s="203" t="s">
        <v>73</v>
      </c>
      <c r="C18" s="160">
        <v>2.75</v>
      </c>
      <c r="D18" s="161" t="s">
        <v>2</v>
      </c>
      <c r="E18" s="162">
        <v>0</v>
      </c>
      <c r="F18" s="162">
        <f>+ROUND((C18*E18),2)</f>
        <v>0</v>
      </c>
      <c r="G18" s="237"/>
      <c r="H18" s="140"/>
    </row>
    <row r="19" spans="1:8" s="141" customFormat="1" ht="15" x14ac:dyDescent="0.2">
      <c r="A19" s="238"/>
      <c r="B19" s="159" t="s">
        <v>74</v>
      </c>
      <c r="C19" s="160">
        <f>(5*1.8)</f>
        <v>9</v>
      </c>
      <c r="D19" s="161" t="s">
        <v>1</v>
      </c>
      <c r="E19" s="162">
        <f>E18</f>
        <v>0</v>
      </c>
      <c r="F19" s="162">
        <f>+ROUND((C19*E19),2)</f>
        <v>0</v>
      </c>
      <c r="G19" s="237"/>
      <c r="H19" s="140"/>
    </row>
    <row r="20" spans="1:8" s="141" customFormat="1" ht="15.75" thickBot="1" x14ac:dyDescent="0.25">
      <c r="A20" s="239"/>
      <c r="B20" s="203" t="s">
        <v>99</v>
      </c>
      <c r="C20" s="160">
        <v>21</v>
      </c>
      <c r="D20" s="161" t="s">
        <v>1</v>
      </c>
      <c r="E20" s="162">
        <f>+E19</f>
        <v>0</v>
      </c>
      <c r="F20" s="162">
        <f>+ROUND((C20*E20),2)</f>
        <v>0</v>
      </c>
      <c r="G20" s="240"/>
      <c r="H20" s="140"/>
    </row>
    <row r="21" spans="1:8" s="141" customFormat="1" ht="15.75" thickBot="1" x14ac:dyDescent="0.25">
      <c r="A21" s="239"/>
      <c r="B21" s="206"/>
      <c r="C21" s="169"/>
      <c r="D21" s="80"/>
      <c r="E21" s="170"/>
      <c r="F21" s="170"/>
      <c r="G21" s="234">
        <f>SUM(F18:F20)</f>
        <v>0</v>
      </c>
      <c r="H21" s="140"/>
    </row>
    <row r="22" spans="1:8" s="141" customFormat="1" ht="15" x14ac:dyDescent="0.2">
      <c r="A22" s="232"/>
      <c r="B22" s="171"/>
      <c r="C22" s="207"/>
      <c r="D22" s="208"/>
      <c r="E22" s="233"/>
      <c r="F22" s="209"/>
      <c r="G22" s="241"/>
      <c r="H22" s="140"/>
    </row>
    <row r="23" spans="1:8" s="141" customFormat="1" ht="15" x14ac:dyDescent="0.2">
      <c r="A23" s="232"/>
      <c r="B23" s="171"/>
      <c r="C23" s="207"/>
      <c r="D23" s="208"/>
      <c r="E23" s="233"/>
      <c r="F23" s="209"/>
      <c r="G23" s="242"/>
      <c r="H23" s="140"/>
    </row>
    <row r="24" spans="1:8" s="141" customFormat="1" ht="15" x14ac:dyDescent="0.2">
      <c r="A24" s="311">
        <v>3</v>
      </c>
      <c r="B24" s="312" t="s">
        <v>72</v>
      </c>
      <c r="C24" s="208"/>
      <c r="D24" s="208"/>
      <c r="E24" s="243"/>
      <c r="F24" s="208"/>
      <c r="G24" s="229"/>
      <c r="H24" s="140"/>
    </row>
    <row r="25" spans="1:8" s="141" customFormat="1" ht="15" x14ac:dyDescent="0.2">
      <c r="A25" s="244"/>
      <c r="B25" s="204" t="s">
        <v>97</v>
      </c>
      <c r="C25" s="172">
        <f>(35*0.15*0.2)*1.1</f>
        <v>1.1550000000000002</v>
      </c>
      <c r="D25" s="173" t="s">
        <v>1</v>
      </c>
      <c r="E25" s="174">
        <v>0</v>
      </c>
      <c r="F25" s="174">
        <f t="shared" ref="F25:F28" si="1">+ROUND((C25*E25),2)</f>
        <v>0</v>
      </c>
      <c r="G25" s="240"/>
      <c r="H25" s="140"/>
    </row>
    <row r="26" spans="1:8" s="141" customFormat="1" ht="30" x14ac:dyDescent="0.2">
      <c r="A26" s="244"/>
      <c r="B26" s="204" t="s">
        <v>101</v>
      </c>
      <c r="C26" s="172">
        <f>(1.6+1.6+2.2+2.2)*0.15*0.2</f>
        <v>0.22800000000000004</v>
      </c>
      <c r="D26" s="173" t="str">
        <f>D25</f>
        <v>M3</v>
      </c>
      <c r="E26" s="174">
        <f>E25</f>
        <v>0</v>
      </c>
      <c r="F26" s="174">
        <f t="shared" si="1"/>
        <v>0</v>
      </c>
      <c r="G26" s="240"/>
      <c r="H26" s="140"/>
    </row>
    <row r="27" spans="1:8" s="141" customFormat="1" ht="30" x14ac:dyDescent="0.2">
      <c r="A27" s="245"/>
      <c r="B27" s="175" t="s">
        <v>100</v>
      </c>
      <c r="C27" s="172">
        <f>(6.35*5*0.1)*1.1</f>
        <v>3.4925000000000006</v>
      </c>
      <c r="D27" s="173" t="s">
        <v>1</v>
      </c>
      <c r="E27" s="174">
        <v>0</v>
      </c>
      <c r="F27" s="174">
        <f t="shared" si="1"/>
        <v>0</v>
      </c>
      <c r="G27" s="231"/>
      <c r="H27" s="140"/>
    </row>
    <row r="28" spans="1:8" s="141" customFormat="1" ht="30.75" thickBot="1" x14ac:dyDescent="0.25">
      <c r="A28" s="245"/>
      <c r="B28" s="175" t="s">
        <v>102</v>
      </c>
      <c r="C28" s="172">
        <f>(1.8*2.1*0.1)*1.1</f>
        <v>0.41580000000000011</v>
      </c>
      <c r="D28" s="173" t="s">
        <v>1</v>
      </c>
      <c r="E28" s="174">
        <v>0</v>
      </c>
      <c r="F28" s="174">
        <f t="shared" si="1"/>
        <v>0</v>
      </c>
      <c r="G28" s="231"/>
      <c r="H28" s="140"/>
    </row>
    <row r="29" spans="1:8" s="141" customFormat="1" ht="15.75" thickBot="1" x14ac:dyDescent="0.25">
      <c r="A29" s="246"/>
      <c r="B29" s="157"/>
      <c r="C29" s="207"/>
      <c r="D29" s="208"/>
      <c r="E29" s="233"/>
      <c r="F29" s="209"/>
      <c r="G29" s="247">
        <f>SUM(F25:F28)</f>
        <v>0</v>
      </c>
      <c r="H29" s="140"/>
    </row>
    <row r="30" spans="1:8" s="141" customFormat="1" ht="15" x14ac:dyDescent="0.2">
      <c r="A30" s="232"/>
      <c r="B30" s="171"/>
      <c r="C30" s="207"/>
      <c r="D30" s="208"/>
      <c r="E30" s="233"/>
      <c r="F30" s="209"/>
      <c r="G30" s="242"/>
      <c r="H30" s="140"/>
    </row>
    <row r="31" spans="1:8" s="141" customFormat="1" ht="15" x14ac:dyDescent="0.2">
      <c r="A31" s="311">
        <v>4</v>
      </c>
      <c r="B31" s="312" t="s">
        <v>109</v>
      </c>
      <c r="C31" s="80"/>
      <c r="D31" s="80"/>
      <c r="E31" s="80"/>
      <c r="F31" s="80"/>
      <c r="G31" s="158"/>
      <c r="H31" s="140"/>
    </row>
    <row r="32" spans="1:8" s="141" customFormat="1" ht="30" x14ac:dyDescent="0.2">
      <c r="A32" s="309">
        <f>+A31+0.01</f>
        <v>4.01</v>
      </c>
      <c r="B32" s="152" t="s">
        <v>108</v>
      </c>
      <c r="C32" s="172">
        <f>7*5</f>
        <v>35</v>
      </c>
      <c r="D32" s="173" t="s">
        <v>2</v>
      </c>
      <c r="E32" s="174">
        <v>0</v>
      </c>
      <c r="F32" s="174">
        <f>+ROUND((C32*E32),2)</f>
        <v>0</v>
      </c>
      <c r="H32" s="140"/>
    </row>
    <row r="33" spans="1:8" s="141" customFormat="1" ht="15" x14ac:dyDescent="0.2">
      <c r="A33" s="232"/>
      <c r="B33" s="171"/>
      <c r="C33" s="207"/>
      <c r="D33" s="208"/>
      <c r="E33" s="233"/>
      <c r="F33" s="209"/>
      <c r="G33" s="310">
        <f>F32</f>
        <v>0</v>
      </c>
      <c r="H33" s="140"/>
    </row>
    <row r="34" spans="1:8" s="141" customFormat="1" ht="15" x14ac:dyDescent="0.2">
      <c r="A34" s="311">
        <v>5</v>
      </c>
      <c r="B34" s="312" t="s">
        <v>75</v>
      </c>
      <c r="C34" s="205"/>
      <c r="D34" s="81"/>
      <c r="E34" s="164"/>
      <c r="F34" s="164"/>
      <c r="G34" s="248"/>
      <c r="H34" s="140"/>
    </row>
    <row r="35" spans="1:8" s="141" customFormat="1" ht="15" x14ac:dyDescent="0.2">
      <c r="A35" s="249"/>
      <c r="B35" s="203" t="s">
        <v>76</v>
      </c>
      <c r="C35" s="165">
        <f>(6.45+6.45+5+5+5+1.8+2.2)*3</f>
        <v>95.699999999999989</v>
      </c>
      <c r="D35" s="166" t="s">
        <v>2</v>
      </c>
      <c r="E35" s="167">
        <v>0</v>
      </c>
      <c r="F35" s="162">
        <f>+ROUND((C35*E35),2)</f>
        <v>0</v>
      </c>
      <c r="G35" s="237"/>
      <c r="H35" s="140"/>
    </row>
    <row r="36" spans="1:8" s="141" customFormat="1" ht="15" x14ac:dyDescent="0.2">
      <c r="A36" s="250"/>
      <c r="B36" s="159" t="s">
        <v>77</v>
      </c>
      <c r="C36" s="165">
        <f>+C35</f>
        <v>95.699999999999989</v>
      </c>
      <c r="D36" s="166" t="s">
        <v>2</v>
      </c>
      <c r="E36" s="167">
        <v>0</v>
      </c>
      <c r="F36" s="162">
        <f>+ROUND((C36*E36),2)</f>
        <v>0</v>
      </c>
      <c r="G36" s="240"/>
      <c r="H36" s="140"/>
    </row>
    <row r="37" spans="1:8" s="141" customFormat="1" ht="15.75" thickBot="1" x14ac:dyDescent="0.25">
      <c r="A37" s="250"/>
      <c r="B37" s="159" t="s">
        <v>78</v>
      </c>
      <c r="C37" s="165">
        <v>10</v>
      </c>
      <c r="D37" s="166" t="s">
        <v>3</v>
      </c>
      <c r="E37" s="167">
        <v>0</v>
      </c>
      <c r="F37" s="162">
        <f>+ROUND((C37*E37),2)</f>
        <v>0</v>
      </c>
      <c r="G37" s="231"/>
      <c r="H37" s="140"/>
    </row>
    <row r="38" spans="1:8" s="141" customFormat="1" ht="15.75" thickBot="1" x14ac:dyDescent="0.25">
      <c r="A38" s="246"/>
      <c r="B38" s="157"/>
      <c r="C38" s="207"/>
      <c r="D38" s="208"/>
      <c r="E38" s="233"/>
      <c r="F38" s="209"/>
      <c r="G38" s="247">
        <f>SUM(F35:F37)</f>
        <v>0</v>
      </c>
      <c r="H38" s="140"/>
    </row>
    <row r="39" spans="1:8" s="141" customFormat="1" ht="15" x14ac:dyDescent="0.2">
      <c r="A39" s="232"/>
      <c r="B39" s="171"/>
      <c r="C39" s="207"/>
      <c r="D39" s="208"/>
      <c r="E39" s="233"/>
      <c r="F39" s="209"/>
      <c r="G39" s="240"/>
      <c r="H39" s="140"/>
    </row>
    <row r="40" spans="1:8" s="141" customFormat="1" ht="15" x14ac:dyDescent="0.2">
      <c r="A40" s="311">
        <v>6</v>
      </c>
      <c r="B40" s="312" t="s">
        <v>79</v>
      </c>
      <c r="C40" s="80"/>
      <c r="D40" s="80"/>
      <c r="E40" s="80"/>
      <c r="F40" s="80"/>
      <c r="G40" s="235"/>
      <c r="H40" s="140"/>
    </row>
    <row r="41" spans="1:8" s="141" customFormat="1" ht="30" x14ac:dyDescent="0.2">
      <c r="A41" s="244"/>
      <c r="B41" s="191" t="s">
        <v>103</v>
      </c>
      <c r="C41" s="172">
        <v>2</v>
      </c>
      <c r="D41" s="173" t="s">
        <v>0</v>
      </c>
      <c r="E41" s="174">
        <v>0</v>
      </c>
      <c r="F41" s="174">
        <f>+ROUND((C41*E41),2)</f>
        <v>0</v>
      </c>
      <c r="G41" s="251"/>
      <c r="H41" s="140"/>
    </row>
    <row r="42" spans="1:8" s="141" customFormat="1" ht="15" x14ac:dyDescent="0.2">
      <c r="A42" s="245"/>
      <c r="B42" s="156" t="s">
        <v>104</v>
      </c>
      <c r="C42" s="172">
        <v>2</v>
      </c>
      <c r="D42" s="173" t="s">
        <v>0</v>
      </c>
      <c r="E42" s="174">
        <f>+E41</f>
        <v>0</v>
      </c>
      <c r="F42" s="174">
        <f>+ROUND((C42*E42),2)</f>
        <v>0</v>
      </c>
      <c r="G42" s="251"/>
      <c r="H42" s="140"/>
    </row>
    <row r="43" spans="1:8" s="141" customFormat="1" ht="30.75" thickBot="1" x14ac:dyDescent="0.25">
      <c r="A43" s="245"/>
      <c r="B43" s="152" t="s">
        <v>105</v>
      </c>
      <c r="C43" s="172">
        <v>1</v>
      </c>
      <c r="D43" s="173" t="s">
        <v>0</v>
      </c>
      <c r="E43" s="174">
        <f>+E42</f>
        <v>0</v>
      </c>
      <c r="F43" s="174">
        <f>+ROUND((C43*E43),2)</f>
        <v>0</v>
      </c>
      <c r="G43" s="251"/>
      <c r="H43" s="140"/>
    </row>
    <row r="44" spans="1:8" s="141" customFormat="1" ht="15.75" thickBot="1" x14ac:dyDescent="0.25">
      <c r="A44" s="252"/>
      <c r="B44" s="171"/>
      <c r="C44" s="207"/>
      <c r="D44" s="208"/>
      <c r="E44" s="209"/>
      <c r="F44" s="209"/>
      <c r="G44" s="253">
        <f>SUM(F41:F43)</f>
        <v>0</v>
      </c>
      <c r="H44" s="140"/>
    </row>
    <row r="45" spans="1:8" s="141" customFormat="1" ht="15" x14ac:dyDescent="0.2">
      <c r="A45" s="254"/>
      <c r="B45" s="168"/>
      <c r="C45" s="169"/>
      <c r="D45" s="80"/>
      <c r="E45" s="170"/>
      <c r="F45" s="170"/>
      <c r="G45" s="240"/>
      <c r="H45" s="140"/>
    </row>
    <row r="46" spans="1:8" s="141" customFormat="1" ht="15" x14ac:dyDescent="0.2">
      <c r="A46" s="311">
        <v>7</v>
      </c>
      <c r="B46" s="312" t="s">
        <v>80</v>
      </c>
      <c r="C46" s="80"/>
      <c r="D46" s="80"/>
      <c r="E46" s="80"/>
      <c r="F46" s="80"/>
      <c r="G46" s="231"/>
      <c r="H46" s="140"/>
    </row>
    <row r="47" spans="1:8" s="141" customFormat="1" ht="15.75" thickBot="1" x14ac:dyDescent="0.25">
      <c r="A47" s="236"/>
      <c r="B47" s="203" t="s">
        <v>82</v>
      </c>
      <c r="C47" s="160">
        <v>4</v>
      </c>
      <c r="D47" s="161" t="s">
        <v>107</v>
      </c>
      <c r="E47" s="162">
        <v>0</v>
      </c>
      <c r="F47" s="162">
        <f>+ROUND((C47*E47),2)</f>
        <v>0</v>
      </c>
      <c r="G47" s="231"/>
      <c r="H47" s="140"/>
    </row>
    <row r="48" spans="1:8" s="141" customFormat="1" ht="15.75" thickBot="1" x14ac:dyDescent="0.25">
      <c r="A48" s="246"/>
      <c r="B48" s="157"/>
      <c r="C48" s="207"/>
      <c r="D48" s="208"/>
      <c r="E48" s="233"/>
      <c r="F48" s="209"/>
      <c r="G48" s="247">
        <f>+F47</f>
        <v>0</v>
      </c>
      <c r="H48" s="140"/>
    </row>
    <row r="49" spans="1:8" s="141" customFormat="1" x14ac:dyDescent="0.2">
      <c r="A49" s="255"/>
      <c r="B49" s="140"/>
      <c r="C49" s="256"/>
      <c r="D49" s="257"/>
      <c r="E49" s="258"/>
      <c r="F49" s="259"/>
      <c r="G49" s="260"/>
      <c r="H49" s="140"/>
    </row>
    <row r="50" spans="1:8" s="141" customFormat="1" ht="15" x14ac:dyDescent="0.2">
      <c r="A50" s="311">
        <v>8</v>
      </c>
      <c r="B50" s="312" t="s">
        <v>85</v>
      </c>
      <c r="C50" s="80"/>
      <c r="D50" s="80"/>
      <c r="E50" s="80"/>
      <c r="F50" s="80"/>
      <c r="G50" s="235"/>
      <c r="H50" s="140"/>
    </row>
    <row r="51" spans="1:8" s="141" customFormat="1" ht="32.450000000000003" customHeight="1" x14ac:dyDescent="0.2">
      <c r="A51" s="244"/>
      <c r="B51" s="204" t="s">
        <v>88</v>
      </c>
      <c r="C51" s="172">
        <v>1</v>
      </c>
      <c r="D51" s="173" t="s">
        <v>0</v>
      </c>
      <c r="E51" s="174">
        <v>0</v>
      </c>
      <c r="F51" s="174">
        <f t="shared" ref="F51:F53" si="2">+ROUND((C51*E51),2)</f>
        <v>0</v>
      </c>
      <c r="G51" s="248"/>
      <c r="H51" s="140"/>
    </row>
    <row r="52" spans="1:8" s="141" customFormat="1" ht="30" x14ac:dyDescent="0.2">
      <c r="A52" s="238"/>
      <c r="B52" s="163" t="s">
        <v>86</v>
      </c>
      <c r="C52" s="160">
        <v>1</v>
      </c>
      <c r="D52" s="161" t="s">
        <v>0</v>
      </c>
      <c r="E52" s="162">
        <v>0</v>
      </c>
      <c r="F52" s="162">
        <f t="shared" si="2"/>
        <v>0</v>
      </c>
      <c r="G52" s="248"/>
      <c r="H52" s="140"/>
    </row>
    <row r="53" spans="1:8" s="141" customFormat="1" ht="15.75" thickBot="1" x14ac:dyDescent="0.25">
      <c r="A53" s="261"/>
      <c r="B53" s="163" t="s">
        <v>87</v>
      </c>
      <c r="C53" s="160">
        <v>1</v>
      </c>
      <c r="D53" s="162" t="s">
        <v>0</v>
      </c>
      <c r="E53" s="162">
        <v>0</v>
      </c>
      <c r="F53" s="162">
        <f t="shared" si="2"/>
        <v>0</v>
      </c>
      <c r="G53" s="241"/>
      <c r="H53" s="140"/>
    </row>
    <row r="54" spans="1:8" s="141" customFormat="1" ht="15.75" thickBot="1" x14ac:dyDescent="0.25">
      <c r="A54" s="262"/>
      <c r="B54" s="143"/>
      <c r="C54" s="256"/>
      <c r="D54" s="257"/>
      <c r="E54" s="258"/>
      <c r="F54" s="259"/>
      <c r="G54" s="247">
        <f>SUM(F51:F53)</f>
        <v>0</v>
      </c>
      <c r="H54" s="140"/>
    </row>
    <row r="55" spans="1:8" s="141" customFormat="1" x14ac:dyDescent="0.2">
      <c r="A55" s="255"/>
      <c r="B55" s="140"/>
      <c r="C55" s="256"/>
      <c r="D55" s="257"/>
      <c r="E55" s="258"/>
      <c r="F55" s="259"/>
      <c r="G55" s="260"/>
      <c r="H55" s="140"/>
    </row>
    <row r="56" spans="1:8" s="141" customFormat="1" ht="15" x14ac:dyDescent="0.2">
      <c r="A56" s="311">
        <v>9</v>
      </c>
      <c r="B56" s="312" t="s">
        <v>89</v>
      </c>
      <c r="C56" s="80"/>
      <c r="D56" s="80"/>
      <c r="E56" s="80"/>
      <c r="F56" s="80"/>
      <c r="G56" s="260"/>
      <c r="H56" s="140"/>
    </row>
    <row r="57" spans="1:8" s="141" customFormat="1" ht="15" x14ac:dyDescent="0.2">
      <c r="A57" s="236"/>
      <c r="B57" s="203" t="s">
        <v>90</v>
      </c>
      <c r="C57" s="160">
        <v>2</v>
      </c>
      <c r="D57" s="161" t="s">
        <v>0</v>
      </c>
      <c r="E57" s="162">
        <v>0</v>
      </c>
      <c r="F57" s="162">
        <f t="shared" ref="F57:F61" si="3">+ROUND((C57*E57),2)</f>
        <v>0</v>
      </c>
      <c r="G57" s="260"/>
      <c r="H57" s="140"/>
    </row>
    <row r="58" spans="1:8" s="141" customFormat="1" ht="15" x14ac:dyDescent="0.2">
      <c r="A58" s="238"/>
      <c r="B58" s="159" t="s">
        <v>91</v>
      </c>
      <c r="C58" s="160">
        <v>2</v>
      </c>
      <c r="D58" s="161" t="s">
        <v>0</v>
      </c>
      <c r="E58" s="162">
        <v>0</v>
      </c>
      <c r="F58" s="162">
        <f t="shared" si="3"/>
        <v>0</v>
      </c>
      <c r="G58" s="260"/>
      <c r="H58" s="140"/>
    </row>
    <row r="59" spans="1:8" s="141" customFormat="1" ht="15" x14ac:dyDescent="0.2">
      <c r="A59" s="238"/>
      <c r="B59" s="159" t="s">
        <v>92</v>
      </c>
      <c r="C59" s="160">
        <v>4</v>
      </c>
      <c r="D59" s="161" t="s">
        <v>0</v>
      </c>
      <c r="E59" s="162">
        <v>0</v>
      </c>
      <c r="F59" s="162">
        <f t="shared" si="3"/>
        <v>0</v>
      </c>
      <c r="G59" s="260"/>
      <c r="H59" s="140"/>
    </row>
    <row r="60" spans="1:8" s="141" customFormat="1" ht="15" x14ac:dyDescent="0.2">
      <c r="A60" s="238"/>
      <c r="B60" s="159" t="s">
        <v>94</v>
      </c>
      <c r="C60" s="160">
        <v>1</v>
      </c>
      <c r="D60" s="161" t="s">
        <v>0</v>
      </c>
      <c r="E60" s="162">
        <v>0</v>
      </c>
      <c r="F60" s="162">
        <f t="shared" si="3"/>
        <v>0</v>
      </c>
      <c r="G60" s="260"/>
      <c r="H60" s="140"/>
    </row>
    <row r="61" spans="1:8" s="141" customFormat="1" ht="15.75" thickBot="1" x14ac:dyDescent="0.25">
      <c r="A61" s="238"/>
      <c r="B61" s="159" t="s">
        <v>93</v>
      </c>
      <c r="C61" s="160">
        <v>1</v>
      </c>
      <c r="D61" s="161" t="s">
        <v>5</v>
      </c>
      <c r="E61" s="162">
        <v>0</v>
      </c>
      <c r="F61" s="162">
        <f t="shared" si="3"/>
        <v>0</v>
      </c>
      <c r="G61" s="260"/>
      <c r="H61" s="140"/>
    </row>
    <row r="62" spans="1:8" s="141" customFormat="1" ht="15.75" thickBot="1" x14ac:dyDescent="0.25">
      <c r="A62" s="262"/>
      <c r="B62" s="143"/>
      <c r="C62" s="256"/>
      <c r="D62" s="257"/>
      <c r="E62" s="258"/>
      <c r="F62" s="259"/>
      <c r="G62" s="247">
        <f>SUM(F57:F61)</f>
        <v>0</v>
      </c>
      <c r="H62" s="140"/>
    </row>
    <row r="63" spans="1:8" s="141" customFormat="1" x14ac:dyDescent="0.2">
      <c r="A63" s="255"/>
      <c r="B63" s="140"/>
      <c r="C63" s="256"/>
      <c r="D63" s="257"/>
      <c r="E63" s="258"/>
      <c r="F63" s="259"/>
      <c r="G63" s="260"/>
      <c r="H63" s="140"/>
    </row>
    <row r="64" spans="1:8" s="141" customFormat="1" ht="15" x14ac:dyDescent="0.2">
      <c r="A64" s="311">
        <v>10</v>
      </c>
      <c r="B64" s="312" t="s">
        <v>83</v>
      </c>
      <c r="C64" s="80"/>
      <c r="D64" s="80"/>
      <c r="E64" s="80"/>
      <c r="F64" s="80"/>
      <c r="G64" s="235"/>
      <c r="H64" s="140"/>
    </row>
    <row r="65" spans="1:8" s="141" customFormat="1" ht="15.75" thickBot="1" x14ac:dyDescent="0.25">
      <c r="A65" s="238"/>
      <c r="B65" s="159" t="s">
        <v>84</v>
      </c>
      <c r="C65" s="160">
        <f>C36</f>
        <v>95.699999999999989</v>
      </c>
      <c r="D65" s="161" t="s">
        <v>2</v>
      </c>
      <c r="E65" s="162">
        <v>0</v>
      </c>
      <c r="F65" s="162">
        <f>+ROUND((C65*E65),2)</f>
        <v>0</v>
      </c>
      <c r="G65" s="231"/>
      <c r="H65" s="140"/>
    </row>
    <row r="66" spans="1:8" s="141" customFormat="1" ht="15.75" thickBot="1" x14ac:dyDescent="0.25">
      <c r="A66" s="246"/>
      <c r="B66" s="157"/>
      <c r="C66" s="207"/>
      <c r="D66" s="208"/>
      <c r="E66" s="233"/>
      <c r="F66" s="209"/>
      <c r="G66" s="247">
        <f>+F65</f>
        <v>0</v>
      </c>
      <c r="H66" s="140"/>
    </row>
    <row r="67" spans="1:8" s="141" customFormat="1" x14ac:dyDescent="0.2">
      <c r="A67" s="255"/>
      <c r="B67" s="140"/>
      <c r="C67" s="263"/>
      <c r="D67" s="264"/>
      <c r="E67" s="265"/>
      <c r="F67" s="258"/>
      <c r="G67" s="260"/>
      <c r="H67" s="140"/>
    </row>
    <row r="68" spans="1:8" s="141" customFormat="1" ht="15" x14ac:dyDescent="0.2">
      <c r="A68" s="311">
        <v>11</v>
      </c>
      <c r="B68" s="312" t="s">
        <v>95</v>
      </c>
      <c r="C68" s="80"/>
      <c r="D68" s="80"/>
      <c r="E68" s="80"/>
      <c r="F68" s="80"/>
      <c r="G68" s="235"/>
      <c r="H68" s="140"/>
    </row>
    <row r="69" spans="1:8" s="141" customFormat="1" ht="15.75" thickBot="1" x14ac:dyDescent="0.25">
      <c r="A69" s="238"/>
      <c r="B69" s="159" t="s">
        <v>96</v>
      </c>
      <c r="C69" s="160">
        <v>1</v>
      </c>
      <c r="D69" s="161" t="s">
        <v>68</v>
      </c>
      <c r="E69" s="162">
        <v>0</v>
      </c>
      <c r="F69" s="162">
        <f>+ROUND((C69*E69),2)</f>
        <v>0</v>
      </c>
      <c r="G69" s="231"/>
      <c r="H69" s="140"/>
    </row>
    <row r="70" spans="1:8" s="141" customFormat="1" ht="15.75" thickBot="1" x14ac:dyDescent="0.25">
      <c r="A70" s="246"/>
      <c r="B70" s="157"/>
      <c r="C70" s="207"/>
      <c r="D70" s="208"/>
      <c r="E70" s="233"/>
      <c r="F70" s="209"/>
      <c r="G70" s="247">
        <f>+F69</f>
        <v>0</v>
      </c>
      <c r="H70" s="140"/>
    </row>
    <row r="71" spans="1:8" s="141" customFormat="1" x14ac:dyDescent="0.2">
      <c r="A71" s="255"/>
      <c r="B71" s="140"/>
      <c r="C71" s="263"/>
      <c r="D71" s="264"/>
      <c r="E71" s="265"/>
      <c r="F71" s="258"/>
      <c r="G71" s="260"/>
      <c r="H71" s="140"/>
    </row>
    <row r="72" spans="1:8" s="141" customFormat="1" ht="15" thickBot="1" x14ac:dyDescent="0.25">
      <c r="A72" s="255"/>
      <c r="B72" s="140"/>
      <c r="C72" s="263"/>
      <c r="D72" s="264"/>
      <c r="E72" s="265"/>
      <c r="F72" s="258"/>
      <c r="G72" s="260"/>
      <c r="H72" s="140"/>
    </row>
    <row r="73" spans="1:8" ht="18.75" thickBot="1" x14ac:dyDescent="0.25">
      <c r="A73" s="313"/>
      <c r="B73" s="314"/>
      <c r="C73" s="315" t="s">
        <v>45</v>
      </c>
      <c r="D73" s="314"/>
      <c r="E73" s="314"/>
      <c r="F73" s="316"/>
      <c r="G73" s="308">
        <f>G70+G66+G62+G54+G48+G44+G38+G33+G29+G21+G16</f>
        <v>0</v>
      </c>
      <c r="H73" s="142"/>
    </row>
    <row r="74" spans="1:8" ht="15" x14ac:dyDescent="0.2">
      <c r="A74" s="266"/>
      <c r="B74" s="267"/>
      <c r="C74" s="268"/>
      <c r="D74" s="269"/>
      <c r="E74" s="270"/>
      <c r="F74" s="271"/>
      <c r="G74" s="272"/>
      <c r="H74" s="142"/>
    </row>
    <row r="75" spans="1:8" ht="15" x14ac:dyDescent="0.2">
      <c r="A75" s="273">
        <v>6</v>
      </c>
      <c r="B75" s="176" t="s">
        <v>69</v>
      </c>
      <c r="C75" s="173"/>
      <c r="D75" s="177">
        <v>0.05</v>
      </c>
      <c r="E75" s="178"/>
      <c r="F75" s="174"/>
      <c r="G75" s="274">
        <f>+G73*D75</f>
        <v>0</v>
      </c>
      <c r="H75" s="142"/>
    </row>
    <row r="76" spans="1:8" ht="15.75" thickBot="1" x14ac:dyDescent="0.25">
      <c r="A76" s="266"/>
      <c r="B76" s="275"/>
      <c r="C76" s="208"/>
      <c r="D76" s="179"/>
      <c r="E76" s="276"/>
      <c r="F76" s="209"/>
      <c r="G76" s="242"/>
      <c r="H76" s="142"/>
    </row>
    <row r="77" spans="1:8" ht="18.75" thickBot="1" x14ac:dyDescent="0.25">
      <c r="A77" s="313"/>
      <c r="B77" s="314"/>
      <c r="C77" s="314"/>
      <c r="D77" s="315" t="s">
        <v>46</v>
      </c>
      <c r="E77" s="314"/>
      <c r="F77" s="316"/>
      <c r="G77" s="308">
        <f>+G75+G73</f>
        <v>0</v>
      </c>
      <c r="H77" s="142"/>
    </row>
    <row r="78" spans="1:8" ht="15" x14ac:dyDescent="0.2">
      <c r="A78" s="277"/>
      <c r="B78" s="269"/>
      <c r="C78" s="269"/>
      <c r="D78" s="268"/>
      <c r="E78" s="269"/>
      <c r="F78" s="269"/>
      <c r="G78" s="272"/>
      <c r="H78" s="142"/>
    </row>
    <row r="79" spans="1:8" s="99" customFormat="1" ht="15.75" x14ac:dyDescent="0.25">
      <c r="A79" s="278"/>
      <c r="B79" s="180" t="s">
        <v>42</v>
      </c>
      <c r="C79" s="153"/>
      <c r="D79" s="154"/>
      <c r="E79" s="181"/>
      <c r="F79" s="182"/>
      <c r="G79" s="279"/>
      <c r="H79" s="134"/>
    </row>
    <row r="80" spans="1:8" s="99" customFormat="1" ht="15.75" x14ac:dyDescent="0.25">
      <c r="A80" s="278"/>
      <c r="B80" s="183" t="s">
        <v>59</v>
      </c>
      <c r="C80" s="184">
        <v>0.1</v>
      </c>
      <c r="D80" s="154"/>
      <c r="E80" s="181"/>
      <c r="F80" s="185"/>
      <c r="G80" s="280">
        <f>C80*G77</f>
        <v>0</v>
      </c>
      <c r="H80" s="134"/>
    </row>
    <row r="81" spans="1:18" s="99" customFormat="1" ht="15.75" x14ac:dyDescent="0.25">
      <c r="A81" s="278"/>
      <c r="B81" s="183" t="s">
        <v>58</v>
      </c>
      <c r="C81" s="186">
        <v>0.03</v>
      </c>
      <c r="D81" s="154"/>
      <c r="E81" s="181"/>
      <c r="F81" s="185"/>
      <c r="G81" s="280">
        <f>C81*G77</f>
        <v>0</v>
      </c>
      <c r="H81" s="134"/>
    </row>
    <row r="82" spans="1:18" s="99" customFormat="1" ht="15.75" x14ac:dyDescent="0.25">
      <c r="A82" s="278"/>
      <c r="B82" s="183" t="s">
        <v>57</v>
      </c>
      <c r="C82" s="186">
        <v>0.04</v>
      </c>
      <c r="D82" s="156"/>
      <c r="E82" s="181"/>
      <c r="F82" s="185"/>
      <c r="G82" s="280">
        <f>C82*G77</f>
        <v>0</v>
      </c>
      <c r="H82" s="134"/>
    </row>
    <row r="83" spans="1:18" s="99" customFormat="1" ht="15.75" x14ac:dyDescent="0.25">
      <c r="A83" s="278"/>
      <c r="B83" s="183" t="s">
        <v>60</v>
      </c>
      <c r="C83" s="186">
        <v>0.01</v>
      </c>
      <c r="D83" s="156"/>
      <c r="E83" s="181"/>
      <c r="F83" s="185"/>
      <c r="G83" s="280">
        <f>C83*G77</f>
        <v>0</v>
      </c>
      <c r="H83" s="134"/>
    </row>
    <row r="84" spans="1:18" s="99" customFormat="1" ht="15.75" x14ac:dyDescent="0.25">
      <c r="A84" s="278"/>
      <c r="B84" s="183" t="s">
        <v>43</v>
      </c>
      <c r="C84" s="186">
        <v>0.01</v>
      </c>
      <c r="D84" s="156"/>
      <c r="E84" s="181"/>
      <c r="F84" s="185"/>
      <c r="G84" s="280">
        <f>C84*G77</f>
        <v>0</v>
      </c>
      <c r="H84" s="134"/>
    </row>
    <row r="85" spans="1:18" s="99" customFormat="1" ht="15.75" x14ac:dyDescent="0.25">
      <c r="A85" s="278"/>
      <c r="B85" s="183" t="s">
        <v>55</v>
      </c>
      <c r="C85" s="186">
        <v>1E-3</v>
      </c>
      <c r="D85" s="156"/>
      <c r="E85" s="181"/>
      <c r="F85" s="185"/>
      <c r="G85" s="280">
        <f>C85*G77</f>
        <v>0</v>
      </c>
      <c r="H85" s="134"/>
    </row>
    <row r="86" spans="1:18" s="99" customFormat="1" ht="15.75" x14ac:dyDescent="0.25">
      <c r="A86" s="278"/>
      <c r="B86" s="183" t="s">
        <v>18</v>
      </c>
      <c r="C86" s="186">
        <v>0.05</v>
      </c>
      <c r="D86" s="156"/>
      <c r="E86" s="181"/>
      <c r="F86" s="185"/>
      <c r="G86" s="280">
        <f>C86*G77</f>
        <v>0</v>
      </c>
      <c r="H86" s="134"/>
    </row>
    <row r="87" spans="1:18" s="99" customFormat="1" ht="15.75" x14ac:dyDescent="0.25">
      <c r="A87" s="278"/>
      <c r="B87" s="183" t="s">
        <v>56</v>
      </c>
      <c r="C87" s="186">
        <v>0.18</v>
      </c>
      <c r="D87" s="156"/>
      <c r="E87" s="181"/>
      <c r="F87" s="185"/>
      <c r="G87" s="280">
        <f>G80*C87</f>
        <v>0</v>
      </c>
      <c r="H87" s="134"/>
    </row>
    <row r="88" spans="1:18" ht="15.75" thickBot="1" x14ac:dyDescent="0.25">
      <c r="A88" s="281"/>
      <c r="B88" s="187"/>
      <c r="C88" s="188"/>
      <c r="D88" s="189"/>
      <c r="E88" s="190"/>
      <c r="F88" s="190"/>
      <c r="G88" s="282"/>
      <c r="H88" s="142"/>
    </row>
    <row r="89" spans="1:18" s="141" customFormat="1" ht="18.75" thickBot="1" x14ac:dyDescent="0.25">
      <c r="A89" s="313"/>
      <c r="B89" s="315"/>
      <c r="C89" s="317" t="s">
        <v>17</v>
      </c>
      <c r="D89" s="318"/>
      <c r="E89" s="319"/>
      <c r="F89" s="319"/>
      <c r="G89" s="320">
        <f>SUM(G80:G88)</f>
        <v>0</v>
      </c>
      <c r="H89" s="140"/>
    </row>
    <row r="90" spans="1:18" ht="15.75" thickBot="1" x14ac:dyDescent="0.25">
      <c r="A90" s="283"/>
      <c r="B90" s="284"/>
      <c r="C90" s="285"/>
      <c r="D90" s="285"/>
      <c r="E90" s="286"/>
      <c r="F90" s="287"/>
      <c r="G90" s="288"/>
    </row>
    <row r="91" spans="1:18" ht="18.75" thickBot="1" x14ac:dyDescent="0.3">
      <c r="A91" s="289"/>
      <c r="B91" s="213" t="s">
        <v>13</v>
      </c>
      <c r="C91" s="214"/>
      <c r="D91" s="214"/>
      <c r="E91" s="215"/>
      <c r="F91" s="216"/>
      <c r="G91" s="290">
        <f>+G89+G77</f>
        <v>0</v>
      </c>
    </row>
    <row r="92" spans="1:18" x14ac:dyDescent="0.2">
      <c r="A92" s="291"/>
      <c r="B92" s="144"/>
      <c r="C92" s="145"/>
      <c r="D92" s="144"/>
      <c r="E92" s="146"/>
      <c r="F92" s="147"/>
      <c r="G92" s="292"/>
    </row>
    <row r="93" spans="1:18" ht="15" x14ac:dyDescent="0.2">
      <c r="A93" s="293"/>
      <c r="B93" s="79" t="s">
        <v>24</v>
      </c>
      <c r="C93" s="80"/>
      <c r="D93" s="81" t="s">
        <v>21</v>
      </c>
      <c r="E93" s="80"/>
      <c r="F93" s="82"/>
      <c r="G93" s="294"/>
      <c r="H93" s="78"/>
      <c r="I93" s="78"/>
      <c r="J93" s="78"/>
      <c r="K93" s="78"/>
      <c r="L93" s="78"/>
      <c r="M93" s="137"/>
      <c r="N93" s="137"/>
      <c r="O93" s="137"/>
      <c r="P93" s="148"/>
      <c r="R93" s="135"/>
    </row>
    <row r="94" spans="1:18" ht="15" x14ac:dyDescent="0.2">
      <c r="A94" s="293"/>
      <c r="B94" s="79"/>
      <c r="C94" s="80"/>
      <c r="D94" s="81"/>
      <c r="E94" s="80"/>
      <c r="F94" s="82"/>
      <c r="G94" s="294"/>
      <c r="H94" s="78"/>
      <c r="I94" s="78"/>
      <c r="J94" s="78"/>
      <c r="K94" s="78"/>
      <c r="L94" s="78"/>
      <c r="M94" s="137"/>
      <c r="N94" s="137"/>
      <c r="O94" s="137"/>
      <c r="P94" s="148"/>
      <c r="R94" s="135"/>
    </row>
    <row r="95" spans="1:18" ht="15" x14ac:dyDescent="0.2">
      <c r="A95" s="293"/>
      <c r="B95" s="80"/>
      <c r="C95" s="80"/>
      <c r="D95" s="83"/>
      <c r="E95" s="82"/>
      <c r="F95" s="80"/>
      <c r="G95" s="295"/>
      <c r="H95" s="78"/>
      <c r="I95" s="78"/>
      <c r="J95" s="78"/>
      <c r="K95" s="78"/>
      <c r="L95" s="78"/>
      <c r="M95" s="149"/>
      <c r="N95" s="137"/>
      <c r="O95" s="137"/>
      <c r="P95" s="150"/>
    </row>
    <row r="96" spans="1:18" s="78" customFormat="1" ht="15.75" x14ac:dyDescent="0.2">
      <c r="A96" s="296"/>
      <c r="B96" s="89" t="s">
        <v>64</v>
      </c>
      <c r="C96" s="82"/>
      <c r="D96" s="85"/>
      <c r="E96" s="84" t="s">
        <v>23</v>
      </c>
      <c r="F96" s="84"/>
      <c r="G96" s="297"/>
      <c r="M96" s="137"/>
      <c r="O96" s="137"/>
      <c r="P96" s="148"/>
    </row>
    <row r="97" spans="1:14" s="78" customFormat="1" ht="15.75" x14ac:dyDescent="0.2">
      <c r="A97" s="293"/>
      <c r="B97" s="80" t="s">
        <v>65</v>
      </c>
      <c r="C97" s="82"/>
      <c r="D97" s="86"/>
      <c r="E97" s="82" t="s">
        <v>22</v>
      </c>
      <c r="F97" s="87"/>
      <c r="G97" s="298"/>
      <c r="N97" s="137"/>
    </row>
    <row r="98" spans="1:14" s="78" customFormat="1" ht="15.75" x14ac:dyDescent="0.2">
      <c r="A98" s="293"/>
      <c r="B98" s="84"/>
      <c r="C98" s="86"/>
      <c r="D98" s="86"/>
      <c r="E98" s="86"/>
      <c r="F98" s="80"/>
      <c r="G98" s="297"/>
    </row>
    <row r="99" spans="1:14" ht="15" x14ac:dyDescent="0.2">
      <c r="A99" s="217"/>
      <c r="B99" s="79" t="s">
        <v>66</v>
      </c>
      <c r="C99" s="82"/>
      <c r="D99" s="82"/>
      <c r="E99" s="87"/>
      <c r="F99" s="82"/>
      <c r="G99" s="299"/>
    </row>
    <row r="100" spans="1:14" ht="15" x14ac:dyDescent="0.2">
      <c r="A100" s="217"/>
      <c r="B100" s="82"/>
      <c r="C100" s="89" t="s">
        <v>19</v>
      </c>
      <c r="D100" s="80"/>
      <c r="E100" s="87"/>
      <c r="F100" s="80"/>
      <c r="G100" s="235"/>
    </row>
    <row r="101" spans="1:14" ht="15" x14ac:dyDescent="0.2">
      <c r="A101" s="217"/>
      <c r="B101" s="82"/>
      <c r="C101" s="80" t="s">
        <v>20</v>
      </c>
      <c r="D101" s="80"/>
      <c r="E101" s="87"/>
      <c r="F101" s="80"/>
      <c r="G101" s="235"/>
    </row>
    <row r="102" spans="1:14" ht="15" thickBot="1" x14ac:dyDescent="0.25">
      <c r="A102" s="300"/>
      <c r="B102" s="301"/>
      <c r="C102" s="302"/>
      <c r="D102" s="302"/>
      <c r="E102" s="303"/>
      <c r="F102" s="302"/>
      <c r="G102" s="304"/>
    </row>
    <row r="103" spans="1:14" ht="15" thickTop="1" x14ac:dyDescent="0.2"/>
  </sheetData>
  <mergeCells count="6">
    <mergeCell ref="A10:G10"/>
    <mergeCell ref="A1:G1"/>
    <mergeCell ref="A2:G2"/>
    <mergeCell ref="A3:G3"/>
    <mergeCell ref="A4:G4"/>
    <mergeCell ref="A6:G6"/>
  </mergeCells>
  <printOptions horizontalCentered="1"/>
  <pageMargins left="0.43307086614173229" right="0.43307086614173229" top="0.51181102362204722" bottom="0.51181102362204722" header="0.31496062992125984" footer="0.31496062992125984"/>
  <pageSetup scale="55" orientation="portrait" r:id="rId1"/>
  <rowBreaks count="1" manualBreakCount="1">
    <brk id="55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remodelación matadero</vt:lpstr>
      <vt:lpstr>LISTA D PART. CASA NEGRO CANE</vt:lpstr>
      <vt:lpstr>'LISTA D PART. CASA NEGRO CANE'!Área_de_impresión</vt:lpstr>
      <vt:lpstr>'remodelación matadero'!Área_de_impresión</vt:lpstr>
      <vt:lpstr>'LISTA D PART. CASA NEGRO CANE'!Títulos_a_imprimir</vt:lpstr>
      <vt:lpstr>'remodelación matadero'!Títulos_a_imprimir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Tirso</dc:creator>
  <cp:keywords/>
  <dc:description/>
  <cp:lastModifiedBy>yrene carrasco medrano</cp:lastModifiedBy>
  <cp:revision/>
  <cp:lastPrinted>2025-10-15T03:04:19Z</cp:lastPrinted>
  <dcterms:created xsi:type="dcterms:W3CDTF">2014-06-25T19:33:23Z</dcterms:created>
  <dcterms:modified xsi:type="dcterms:W3CDTF">2026-07-03T00:01:46Z</dcterms:modified>
  <cp:category/>
  <cp:contentStatus/>
</cp:coreProperties>
</file>